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imulazione 1" sheetId="23" r:id="rId1"/>
    <sheet name="Simulazione2" sheetId="24" r:id="rId2"/>
  </sheets>
  <calcPr calcId="145621"/>
</workbook>
</file>

<file path=xl/calcChain.xml><?xml version="1.0" encoding="utf-8"?>
<calcChain xmlns="http://schemas.openxmlformats.org/spreadsheetml/2006/main">
  <c r="T19" i="24" l="1"/>
  <c r="M18" i="24"/>
  <c r="S18" i="24" s="1"/>
  <c r="U17" i="24"/>
  <c r="S17" i="24"/>
  <c r="T17" i="24" s="1"/>
  <c r="M17" i="24"/>
  <c r="U16" i="24"/>
  <c r="S16" i="24"/>
  <c r="T16" i="24" s="1"/>
  <c r="M16" i="24"/>
  <c r="U15" i="24" s="1"/>
  <c r="S15" i="24"/>
  <c r="T15" i="24" s="1"/>
  <c r="U14" i="24" s="1"/>
  <c r="M15" i="24"/>
  <c r="S14" i="24"/>
  <c r="M14" i="24"/>
  <c r="P13" i="24"/>
  <c r="O10" i="24"/>
  <c r="F10" i="24"/>
  <c r="F18" i="24" s="1"/>
  <c r="F13" i="24" l="1"/>
  <c r="O13" i="24"/>
  <c r="S13" i="24"/>
  <c r="F14" i="24"/>
  <c r="F20" i="24" s="1"/>
  <c r="F15" i="24"/>
  <c r="O15" i="24"/>
  <c r="F16" i="24"/>
  <c r="O16" i="24"/>
  <c r="F17" i="24"/>
  <c r="O17" i="24"/>
  <c r="U18" i="24"/>
  <c r="U20" i="24" s="1"/>
  <c r="T19" i="23"/>
  <c r="M18" i="23"/>
  <c r="S18" i="23" s="1"/>
  <c r="U17" i="23"/>
  <c r="S17" i="23"/>
  <c r="T17" i="23" s="1"/>
  <c r="M17" i="23"/>
  <c r="U16" i="23"/>
  <c r="S16" i="23"/>
  <c r="T16" i="23" s="1"/>
  <c r="M16" i="23"/>
  <c r="U15" i="23"/>
  <c r="S15" i="23"/>
  <c r="T15" i="23" s="1"/>
  <c r="U14" i="23" s="1"/>
  <c r="M15" i="23"/>
  <c r="S14" i="23"/>
  <c r="M14" i="23"/>
  <c r="P13" i="23"/>
  <c r="O10" i="23"/>
  <c r="F10" i="23"/>
  <c r="F18" i="23" s="1"/>
  <c r="C20" i="24" l="1"/>
  <c r="F24" i="24"/>
  <c r="F26" i="24" s="1"/>
  <c r="F28" i="24" s="1"/>
  <c r="O18" i="24"/>
  <c r="O14" i="24"/>
  <c r="T14" i="24" s="1"/>
  <c r="T20" i="24" s="1"/>
  <c r="V20" i="24" s="1"/>
  <c r="O20" i="24" s="1"/>
  <c r="T13" i="24"/>
  <c r="U20" i="23"/>
  <c r="F13" i="23"/>
  <c r="O13" i="23"/>
  <c r="S13" i="23"/>
  <c r="F14" i="23"/>
  <c r="F20" i="23" s="1"/>
  <c r="F15" i="23"/>
  <c r="O15" i="23"/>
  <c r="F16" i="23"/>
  <c r="O16" i="23"/>
  <c r="F17" i="23"/>
  <c r="O17" i="23"/>
  <c r="U18" i="23"/>
  <c r="O24" i="24" l="1"/>
  <c r="O26" i="24" s="1"/>
  <c r="O28" i="24" s="1"/>
  <c r="L20" i="24"/>
  <c r="C20" i="23"/>
  <c r="F24" i="23"/>
  <c r="F26" i="23" s="1"/>
  <c r="F28" i="23" s="1"/>
  <c r="O18" i="23"/>
  <c r="O14" i="23"/>
  <c r="T14" i="23" s="1"/>
  <c r="T20" i="23" s="1"/>
  <c r="V20" i="23" s="1"/>
  <c r="O20" i="23" s="1"/>
  <c r="T13" i="23"/>
  <c r="O24" i="23" l="1"/>
  <c r="O26" i="23" s="1"/>
  <c r="O28" i="23" s="1"/>
  <c r="L20" i="23"/>
</calcChain>
</file>

<file path=xl/comments1.xml><?xml version="1.0" encoding="utf-8"?>
<comments xmlns="http://schemas.openxmlformats.org/spreadsheetml/2006/main">
  <authors>
    <author>Autore</author>
  </authors>
  <commentList>
    <comment ref="L12" authorId="0">
      <text>
        <r>
          <rPr>
            <b/>
            <sz val="8"/>
            <color indexed="81"/>
            <rFont val="Tahoma"/>
            <family val="2"/>
          </rPr>
          <t xml:space="preserve">In una o più celle di questa colonna, inserisci le aliquote per calcolare l'IRPEF
</t>
        </r>
      </text>
    </comment>
    <comment ref="N12" authorId="0">
      <text>
        <r>
          <rPr>
            <b/>
            <sz val="8"/>
            <color indexed="81"/>
            <rFont val="Tahoma"/>
            <family val="2"/>
          </rPr>
          <t>Nelle celle bianche di questa colonna, inserisci i limiti di reddito degli scaglioni di cui hai indicato l'aliquota.</t>
        </r>
        <r>
          <rPr>
            <sz val="8"/>
            <color indexed="81"/>
            <rFont val="Tahoma"/>
            <family val="2"/>
          </rPr>
          <t xml:space="preserve">
</t>
        </r>
      </text>
    </comment>
  </commentList>
</comments>
</file>

<file path=xl/comments2.xml><?xml version="1.0" encoding="utf-8"?>
<comments xmlns="http://schemas.openxmlformats.org/spreadsheetml/2006/main">
  <authors>
    <author>Autore</author>
  </authors>
  <commentList>
    <comment ref="L12" authorId="0">
      <text>
        <r>
          <rPr>
            <b/>
            <sz val="8"/>
            <color indexed="81"/>
            <rFont val="Tahoma"/>
            <family val="2"/>
          </rPr>
          <t xml:space="preserve">In una o più celle di questa colonna, inserisci le aliquote per calcolare l'IRPEF
</t>
        </r>
      </text>
    </comment>
    <comment ref="N12" authorId="0">
      <text>
        <r>
          <rPr>
            <b/>
            <sz val="8"/>
            <color indexed="81"/>
            <rFont val="Tahoma"/>
            <family val="2"/>
          </rPr>
          <t>Nelle celle bianche di questa colonna, inserisci i limiti di reddito degli scaglioni di cui hai indicato l'aliquota.</t>
        </r>
        <r>
          <rPr>
            <sz val="8"/>
            <color indexed="81"/>
            <rFont val="Tahoma"/>
            <family val="2"/>
          </rPr>
          <t xml:space="preserve">
</t>
        </r>
      </text>
    </comment>
  </commentList>
</comments>
</file>

<file path=xl/sharedStrings.xml><?xml version="1.0" encoding="utf-8"?>
<sst xmlns="http://schemas.openxmlformats.org/spreadsheetml/2006/main" count="288" uniqueCount="100">
  <si>
    <t>1° scaglione</t>
  </si>
  <si>
    <t>2° scaglione</t>
  </si>
  <si>
    <t>3° scaglione</t>
  </si>
  <si>
    <t>4° scaglione</t>
  </si>
  <si>
    <t>5° scaglione</t>
  </si>
  <si>
    <t>scaglione esente</t>
  </si>
  <si>
    <t>INSERIRE I DATI NELLE CELLE BIANCHE</t>
  </si>
  <si>
    <t xml:space="preserve">Aliquota media </t>
  </si>
  <si>
    <t>Regione</t>
  </si>
  <si>
    <t>aliquote</t>
  </si>
  <si>
    <t>Abruzzo</t>
  </si>
  <si>
    <t>Basilicata</t>
  </si>
  <si>
    <t>Bolzano</t>
  </si>
  <si>
    <t>Calabria</t>
  </si>
  <si>
    <t>Campania</t>
  </si>
  <si>
    <t>Emilia Romagna</t>
  </si>
  <si>
    <t>Friuli Venezia Giulia</t>
  </si>
  <si>
    <t>codice</t>
  </si>
  <si>
    <t>01</t>
  </si>
  <si>
    <t>02</t>
  </si>
  <si>
    <t>03</t>
  </si>
  <si>
    <t>04</t>
  </si>
  <si>
    <t>05</t>
  </si>
  <si>
    <t>06</t>
  </si>
  <si>
    <t>07</t>
  </si>
  <si>
    <t>08</t>
  </si>
  <si>
    <t>09</t>
  </si>
  <si>
    <t>10</t>
  </si>
  <si>
    <t>11</t>
  </si>
  <si>
    <t>12</t>
  </si>
  <si>
    <t>13</t>
  </si>
  <si>
    <t>14</t>
  </si>
  <si>
    <t>15</t>
  </si>
  <si>
    <t>16</t>
  </si>
  <si>
    <t>17</t>
  </si>
  <si>
    <t>18</t>
  </si>
  <si>
    <t>19</t>
  </si>
  <si>
    <t>20</t>
  </si>
  <si>
    <t>21</t>
  </si>
  <si>
    <t>aliquota unica per tutti i redditi</t>
  </si>
  <si>
    <t>da 1,23 a 2,33</t>
  </si>
  <si>
    <t>fascia di applicazione</t>
  </si>
  <si>
    <t>da 0,70 a 1,23</t>
  </si>
  <si>
    <t>0,70 fino a 15.000 €, 1,23 oltre</t>
  </si>
  <si>
    <t>da 1,73 a 3,33</t>
  </si>
  <si>
    <t>Lazio</t>
  </si>
  <si>
    <t>Liguria</t>
  </si>
  <si>
    <t>Lombardia</t>
  </si>
  <si>
    <t>da 1,23 a 1,74</t>
  </si>
  <si>
    <t>da 1,23 a 1,73</t>
  </si>
  <si>
    <t>Marche</t>
  </si>
  <si>
    <t>da 1,73 a 2,33</t>
  </si>
  <si>
    <t>Molise</t>
  </si>
  <si>
    <t>da 1,62 a 3,33</t>
  </si>
  <si>
    <t>Piemonte</t>
  </si>
  <si>
    <t>da 1,33 a 1,73</t>
  </si>
  <si>
    <t>Puglia</t>
  </si>
  <si>
    <t>distinte per le 5 fasce di reddito</t>
  </si>
  <si>
    <t>Sardegna</t>
  </si>
  <si>
    <t>Sicilia</t>
  </si>
  <si>
    <t>Toscana</t>
  </si>
  <si>
    <t>da 1,42 a 1,73</t>
  </si>
  <si>
    <t>Trento</t>
  </si>
  <si>
    <t>oltre i 28.000 € di reddito</t>
  </si>
  <si>
    <t>oltre i 20,000 € di reddito</t>
  </si>
  <si>
    <t>da 1,23 a 1,83</t>
  </si>
  <si>
    <t>Umbria</t>
  </si>
  <si>
    <t>Valle d'Aosta</t>
  </si>
  <si>
    <t>Veneto</t>
  </si>
  <si>
    <t>Aliquote addizionale regionale da applicare al reddito complessivo</t>
  </si>
  <si>
    <t>Addizionali regionali e comunali pesano il 10% del prelievo IRPEF</t>
  </si>
  <si>
    <t>Per altri dati sull'argomento visita il sito:</t>
  </si>
  <si>
    <t>http://www.ipsoa.it/documents/fisco/imposte-dirette/quotidiano/2018/04/09/addizionali-regionali-comunali-pesano-10-prelievo-irpef</t>
  </si>
  <si>
    <r>
      <rPr>
        <b/>
        <u/>
        <sz val="12"/>
        <color theme="1"/>
        <rFont val="Calibri"/>
        <family val="2"/>
        <scheme val="minor"/>
      </rPr>
      <t>N.B</t>
    </r>
    <r>
      <rPr>
        <b/>
        <sz val="12"/>
        <color theme="1"/>
        <rFont val="Calibri"/>
        <family val="2"/>
        <scheme val="minor"/>
      </rPr>
      <t xml:space="preserve">.: Dal reddito netto qui risultante devono essere detratte le </t>
    </r>
    <r>
      <rPr>
        <b/>
        <u/>
        <sz val="12"/>
        <color theme="1"/>
        <rFont val="Calibri"/>
        <family val="2"/>
        <scheme val="minor"/>
      </rPr>
      <t>addizionali regionale e comunale</t>
    </r>
    <r>
      <rPr>
        <b/>
        <sz val="12"/>
        <color theme="1"/>
        <rFont val="Calibri"/>
        <family val="2"/>
        <scheme val="minor"/>
      </rPr>
      <t>, che dipendono da regione e comune di residenza.</t>
    </r>
  </si>
  <si>
    <t>Scopri come si posiziona il tuo reddito (lordo) nella classifica dei contribuenti italiani</t>
  </si>
  <si>
    <t>https://www.irpef.info/calcola-tua-posizione-classifica-contribuenti</t>
  </si>
  <si>
    <t>https://www.genovacheosa.org/dossier-flat-tax</t>
  </si>
  <si>
    <t>A chi conviene la Flat tax? Un parere negativo…</t>
  </si>
  <si>
    <t>informazioni e pareri utili</t>
  </si>
  <si>
    <t xml:space="preserve">IRPEF 2019:                                                                                      aliquote e scaglioni correnti non modificabili </t>
  </si>
  <si>
    <t>SCAGLIONI</t>
  </si>
  <si>
    <t>PERCENTUALI</t>
  </si>
  <si>
    <r>
      <t xml:space="preserve"> EVENTUALI </t>
    </r>
    <r>
      <rPr>
        <b/>
        <u/>
        <sz val="11"/>
        <color theme="1"/>
        <rFont val="Calibri"/>
        <family val="2"/>
        <scheme val="minor"/>
      </rPr>
      <t>DETRAZIONI</t>
    </r>
    <r>
      <rPr>
        <b/>
        <sz val="11"/>
        <color theme="1"/>
        <rFont val="Calibri"/>
        <family val="2"/>
        <scheme val="minor"/>
      </rPr>
      <t xml:space="preserve"> SPETTANTI*</t>
    </r>
  </si>
  <si>
    <t>Denunce 2018 relative ai redditi 2017                                     (Fonte: Ministero delle Finanze)</t>
  </si>
  <si>
    <t>N. CONTRIBUENTI</t>
  </si>
  <si>
    <t>Corrispondente a uno stipendio netto di       13 mensilità pari a circa €</t>
  </si>
  <si>
    <t>Corrispondente a uno stipendio netto di        13 mensilità pari a circa €</t>
  </si>
  <si>
    <t>IRPEF NUOVE PROPOSTE:                                                                       aliquote e scaglioni personalizzabili nel numero e nell'entità</t>
  </si>
  <si>
    <t>da €</t>
  </si>
  <si>
    <t>a €</t>
  </si>
  <si>
    <t xml:space="preserve">IRPEF NETTA €      </t>
  </si>
  <si>
    <t xml:space="preserve">REDDITO NETTO € </t>
  </si>
  <si>
    <t>REDDITO COMPLESSIVO €</t>
  </si>
  <si>
    <t>REDDITO IMPONIBILE €</t>
  </si>
  <si>
    <r>
      <t xml:space="preserve"> EVENTUALI </t>
    </r>
    <r>
      <rPr>
        <b/>
        <u/>
        <sz val="11"/>
        <color theme="1"/>
        <rFont val="Calibri"/>
        <family val="2"/>
        <scheme val="minor"/>
      </rPr>
      <t>DEDUZIONI</t>
    </r>
    <r>
      <rPr>
        <b/>
        <sz val="11"/>
        <color theme="1"/>
        <rFont val="Calibri"/>
        <family val="2"/>
        <scheme val="minor"/>
      </rPr>
      <t xml:space="preserve"> SPETTANTI* €</t>
    </r>
  </si>
  <si>
    <t>IMPOSTA LORDA €</t>
  </si>
  <si>
    <t>IRPEF LORDA €</t>
  </si>
  <si>
    <t>*Per comprendere meglio gli effetti delle variazioni di scaglioni ed aliquote, è preferibile non inserire deduzioni e detrazioni.</t>
  </si>
  <si>
    <t>totale</t>
  </si>
  <si>
    <t xml:space="preserve">www.renatopatrignani.net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</si>
</sst>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x14ac:knownFonts="1">
    <font>
      <sz val="11"/>
      <color theme="1"/>
      <name val="Calibri"/>
      <family val="2"/>
      <scheme val="minor"/>
    </font>
    <font>
      <b/>
      <sz val="11"/>
      <color theme="1"/>
      <name val="Calibri"/>
      <family val="2"/>
      <scheme val="minor"/>
    </font>
    <font>
      <b/>
      <sz val="14"/>
      <color rgb="FF00B050"/>
      <name val="Calibri"/>
      <family val="2"/>
      <scheme val="minor"/>
    </font>
    <font>
      <b/>
      <sz val="12"/>
      <color rgb="FF00B050"/>
      <name val="Calibri"/>
      <family val="2"/>
      <scheme val="minor"/>
    </font>
    <font>
      <b/>
      <sz val="12"/>
      <color rgb="FFFF0000"/>
      <name val="Calibri"/>
      <family val="2"/>
      <scheme val="minor"/>
    </font>
    <font>
      <b/>
      <sz val="14"/>
      <color rgb="FFFF0000"/>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sz val="11"/>
      <color theme="3" tint="0.79998168889431442"/>
      <name val="Calibri"/>
      <family val="2"/>
      <scheme val="minor"/>
    </font>
    <font>
      <b/>
      <u/>
      <sz val="14"/>
      <color theme="1"/>
      <name val="Calibri"/>
      <family val="2"/>
      <scheme val="minor"/>
    </font>
    <font>
      <sz val="11"/>
      <color rgb="FFFF0000"/>
      <name val="Calibri"/>
      <family val="2"/>
      <scheme val="minor"/>
    </font>
    <font>
      <b/>
      <sz val="12"/>
      <color theme="1"/>
      <name val="Calibri"/>
      <family val="2"/>
      <scheme val="minor"/>
    </font>
    <font>
      <b/>
      <u/>
      <sz val="12"/>
      <color theme="1"/>
      <name val="Calibri"/>
      <family val="2"/>
      <scheme val="minor"/>
    </font>
    <font>
      <b/>
      <u/>
      <sz val="12"/>
      <color rgb="FFFF0000"/>
      <name val="Calibri"/>
      <family val="2"/>
      <scheme val="minor"/>
    </font>
    <font>
      <b/>
      <u/>
      <sz val="12"/>
      <color rgb="FF00B050"/>
      <name val="Calibri"/>
      <family val="2"/>
      <scheme val="minor"/>
    </font>
    <font>
      <u/>
      <sz val="12"/>
      <color theme="1"/>
      <name val="Calibri"/>
      <family val="2"/>
      <scheme val="minor"/>
    </font>
    <font>
      <b/>
      <sz val="11"/>
      <name val="Calibri"/>
      <family val="2"/>
      <scheme val="minor"/>
    </font>
    <font>
      <b/>
      <sz val="11"/>
      <color rgb="FF000000"/>
      <name val="Calibri"/>
      <family val="2"/>
      <scheme val="minor"/>
    </font>
    <font>
      <u/>
      <sz val="11"/>
      <color theme="10"/>
      <name val="Calibri"/>
      <family val="2"/>
      <scheme val="minor"/>
    </font>
    <font>
      <b/>
      <u/>
      <sz val="11"/>
      <color theme="10"/>
      <name val="Calibri"/>
      <family val="2"/>
      <scheme val="minor"/>
    </font>
    <font>
      <b/>
      <sz val="9"/>
      <color theme="1"/>
      <name val="Calibri"/>
      <family val="2"/>
      <scheme val="minor"/>
    </font>
    <font>
      <b/>
      <sz val="13"/>
      <color rgb="FF00B050"/>
      <name val="Calibri"/>
      <family val="2"/>
      <scheme val="minor"/>
    </font>
    <font>
      <b/>
      <sz val="11"/>
      <color rgb="FFC00000"/>
      <name val="Calibri"/>
      <family val="2"/>
      <scheme val="minor"/>
    </font>
    <font>
      <b/>
      <u/>
      <sz val="11"/>
      <color theme="1"/>
      <name val="Calibri"/>
      <family val="2"/>
      <scheme val="minor"/>
    </font>
    <font>
      <sz val="8"/>
      <color indexed="81"/>
      <name val="Tahoma"/>
      <family val="2"/>
    </font>
    <font>
      <b/>
      <sz val="8"/>
      <color indexed="81"/>
      <name val="Tahoma"/>
      <family val="2"/>
    </font>
    <font>
      <sz val="8"/>
      <color rgb="FFFF0000"/>
      <name val="Calibri"/>
      <family val="2"/>
      <scheme val="minor"/>
    </font>
    <font>
      <sz val="8"/>
      <name val="Calibri"/>
      <family val="2"/>
      <scheme val="minor"/>
    </font>
    <font>
      <b/>
      <sz val="12"/>
      <name val="Calibri"/>
      <family val="2"/>
      <scheme val="minor"/>
    </font>
    <font>
      <sz val="11"/>
      <name val="Calibri"/>
      <family val="2"/>
      <scheme val="minor"/>
    </font>
    <font>
      <sz val="11"/>
      <color theme="5" tint="0.79998168889431442"/>
      <name val="Calibri"/>
      <family val="2"/>
      <scheme val="minor"/>
    </font>
    <font>
      <b/>
      <sz val="11"/>
      <color rgb="FFFF0000"/>
      <name val="Calibri"/>
      <family val="2"/>
      <scheme val="minor"/>
    </font>
    <font>
      <b/>
      <i/>
      <u/>
      <sz val="16"/>
      <color theme="10"/>
      <name val="Calibri"/>
      <family val="2"/>
      <scheme val="minor"/>
    </font>
    <font>
      <sz val="12"/>
      <color rgb="FFFF0000"/>
      <name val="Calibri"/>
      <family val="2"/>
      <scheme val="minor"/>
    </font>
    <font>
      <b/>
      <u/>
      <sz val="14"/>
      <color rgb="FFFF00FF"/>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bgColor indexed="64"/>
      </patternFill>
    </fill>
    <fill>
      <patternFill patternType="solid">
        <fgColor theme="0"/>
        <bgColor indexed="64"/>
      </patternFill>
    </fill>
    <fill>
      <patternFill patternType="solid">
        <fgColor rgb="FF99FF66"/>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69">
    <xf numFmtId="0" fontId="0" fillId="0" borderId="0" xfId="0"/>
    <xf numFmtId="0" fontId="0" fillId="4" borderId="0" xfId="0" applyFill="1"/>
    <xf numFmtId="0" fontId="0" fillId="4" borderId="0" xfId="0" applyFill="1" applyBorder="1"/>
    <xf numFmtId="0" fontId="0" fillId="4" borderId="0" xfId="0" applyFill="1" applyBorder="1" applyAlignment="1"/>
    <xf numFmtId="3" fontId="0" fillId="4" borderId="0" xfId="0" applyNumberFormat="1" applyFill="1"/>
    <xf numFmtId="3" fontId="9" fillId="4" borderId="0" xfId="0" applyNumberFormat="1" applyFont="1" applyFill="1"/>
    <xf numFmtId="0" fontId="1" fillId="4" borderId="1" xfId="0" applyFont="1" applyFill="1" applyBorder="1"/>
    <xf numFmtId="0" fontId="1" fillId="4" borderId="1" xfId="0" applyFont="1" applyFill="1" applyBorder="1" applyAlignment="1">
      <alignment horizontal="center" vertical="center" wrapText="1"/>
    </xf>
    <xf numFmtId="0" fontId="5" fillId="4" borderId="0" xfId="0" applyFont="1" applyFill="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xf>
    <xf numFmtId="3" fontId="4" fillId="4" borderId="1" xfId="0" applyNumberFormat="1" applyFont="1" applyFill="1" applyBorder="1" applyAlignment="1">
      <alignment horizontal="right" vertical="center"/>
    </xf>
    <xf numFmtId="0" fontId="1" fillId="4" borderId="0" xfId="0" applyFont="1" applyFill="1" applyBorder="1" applyAlignment="1">
      <alignment horizontal="center" vertical="center" wrapText="1"/>
    </xf>
    <xf numFmtId="3" fontId="1" fillId="0" borderId="1" xfId="0" applyNumberFormat="1" applyFont="1" applyFill="1" applyBorder="1" applyAlignment="1" applyProtection="1">
      <alignment vertical="center"/>
      <protection locked="0"/>
    </xf>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xf>
    <xf numFmtId="3" fontId="3" fillId="0" borderId="1" xfId="0" applyNumberFormat="1" applyFont="1" applyFill="1" applyBorder="1" applyAlignment="1" applyProtection="1">
      <alignment vertical="center"/>
      <protection locked="0"/>
    </xf>
    <xf numFmtId="0" fontId="0" fillId="5" borderId="0" xfId="0" applyFill="1"/>
    <xf numFmtId="0" fontId="8" fillId="6" borderId="0" xfId="0" applyFont="1" applyFill="1" applyBorder="1" applyAlignment="1">
      <alignment horizontal="center" vertical="center"/>
    </xf>
    <xf numFmtId="0" fontId="0" fillId="6" borderId="0" xfId="0" applyFill="1"/>
    <xf numFmtId="0" fontId="0" fillId="6" borderId="0" xfId="0" applyFill="1" applyBorder="1"/>
    <xf numFmtId="0" fontId="0" fillId="6" borderId="0" xfId="0" applyFill="1" applyBorder="1" applyAlignment="1"/>
    <xf numFmtId="0" fontId="0" fillId="5" borderId="0" xfId="0" applyFill="1" applyBorder="1"/>
    <xf numFmtId="0" fontId="0" fillId="5" borderId="0" xfId="0" applyFill="1" applyBorder="1" applyAlignment="1"/>
    <xf numFmtId="0" fontId="7"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4" fillId="5" borderId="1" xfId="0" applyFont="1" applyFill="1" applyBorder="1" applyAlignment="1">
      <alignment horizontal="center" vertical="center" wrapText="1"/>
    </xf>
    <xf numFmtId="3" fontId="4" fillId="5" borderId="0" xfId="0" applyNumberFormat="1" applyFont="1" applyFill="1"/>
    <xf numFmtId="0" fontId="1" fillId="4"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3" fontId="2" fillId="4" borderId="0" xfId="0" applyNumberFormat="1" applyFont="1" applyFill="1" applyBorder="1" applyAlignment="1">
      <alignment horizontal="center" vertical="center"/>
    </xf>
    <xf numFmtId="3" fontId="2" fillId="5" borderId="0" xfId="0" applyNumberFormat="1" applyFont="1" applyFill="1" applyBorder="1" applyAlignment="1">
      <alignment horizontal="center" vertical="center"/>
    </xf>
    <xf numFmtId="0" fontId="0" fillId="4" borderId="0" xfId="0" applyFill="1" applyAlignment="1">
      <alignment horizontal="left"/>
    </xf>
    <xf numFmtId="49" fontId="0" fillId="4" borderId="0" xfId="0" applyNumberFormat="1" applyFill="1"/>
    <xf numFmtId="49" fontId="0" fillId="4" borderId="1" xfId="0" applyNumberFormat="1" applyFill="1" applyBorder="1" applyAlignment="1">
      <alignment horizontal="center"/>
    </xf>
    <xf numFmtId="49" fontId="1" fillId="4" borderId="1" xfId="0" applyNumberFormat="1" applyFont="1" applyFill="1" applyBorder="1" applyAlignment="1">
      <alignment horizontal="center" vertical="center"/>
    </xf>
    <xf numFmtId="0" fontId="11" fillId="4" borderId="0" xfId="0" applyFont="1" applyFill="1"/>
    <xf numFmtId="3" fontId="1" fillId="8" borderId="1" xfId="0" applyNumberFormat="1" applyFont="1" applyFill="1" applyBorder="1" applyAlignment="1" applyProtection="1">
      <alignment vertical="center"/>
      <protection locked="0"/>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0" fillId="4" borderId="0" xfId="0" applyFill="1" applyBorder="1" applyAlignment="1">
      <alignment horizontal="center"/>
    </xf>
    <xf numFmtId="0" fontId="12" fillId="5" borderId="0" xfId="0" applyFont="1" applyFill="1" applyAlignment="1">
      <alignment vertical="center" wrapText="1"/>
    </xf>
    <xf numFmtId="0" fontId="1" fillId="9"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2" borderId="1" xfId="0" applyFont="1" applyFill="1" applyBorder="1" applyAlignment="1">
      <alignment horizontal="center" vertical="center"/>
    </xf>
    <xf numFmtId="3" fontId="1" fillId="2" borderId="1" xfId="0" applyNumberFormat="1" applyFont="1" applyFill="1" applyBorder="1" applyAlignment="1">
      <alignment horizontal="center"/>
    </xf>
    <xf numFmtId="3" fontId="1" fillId="13" borderId="1" xfId="0" applyNumberFormat="1" applyFont="1" applyFill="1" applyBorder="1" applyAlignment="1">
      <alignment horizontal="center"/>
    </xf>
    <xf numFmtId="3" fontId="1" fillId="12" borderId="1" xfId="0" applyNumberFormat="1" applyFont="1" applyFill="1" applyBorder="1" applyAlignment="1">
      <alignment horizontal="center"/>
    </xf>
    <xf numFmtId="3" fontId="1" fillId="11" borderId="1" xfId="0" applyNumberFormat="1" applyFont="1" applyFill="1" applyBorder="1" applyAlignment="1">
      <alignment horizontal="center"/>
    </xf>
    <xf numFmtId="0" fontId="1" fillId="15" borderId="1" xfId="0" applyFont="1" applyFill="1" applyBorder="1" applyAlignment="1">
      <alignment horizontal="center" vertical="center"/>
    </xf>
    <xf numFmtId="0" fontId="1" fillId="10" borderId="1" xfId="0" applyFont="1" applyFill="1" applyBorder="1" applyAlignment="1">
      <alignment horizontal="center" vertical="center"/>
    </xf>
    <xf numFmtId="3" fontId="1" fillId="10" borderId="1" xfId="0" applyNumberFormat="1" applyFont="1" applyFill="1" applyBorder="1" applyAlignment="1">
      <alignment horizontal="center"/>
    </xf>
    <xf numFmtId="3" fontId="1" fillId="6" borderId="1" xfId="0" applyNumberFormat="1" applyFont="1" applyFill="1" applyBorder="1" applyAlignment="1">
      <alignment horizontal="center"/>
    </xf>
    <xf numFmtId="0" fontId="23" fillId="4" borderId="1" xfId="0" applyFont="1" applyFill="1" applyBorder="1" applyAlignment="1">
      <alignment horizontal="center" vertical="center" wrapText="1"/>
    </xf>
    <xf numFmtId="2" fontId="23" fillId="4" borderId="1" xfId="0" applyNumberFormat="1" applyFont="1" applyFill="1" applyBorder="1" applyAlignment="1">
      <alignment horizontal="center"/>
    </xf>
    <xf numFmtId="3" fontId="5" fillId="14"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3" fontId="0" fillId="5" borderId="0" xfId="0" applyNumberFormat="1" applyFill="1"/>
    <xf numFmtId="0" fontId="4" fillId="5" borderId="9" xfId="0" applyFont="1" applyFill="1" applyBorder="1" applyAlignment="1">
      <alignment horizontal="center" vertical="center" wrapText="1"/>
    </xf>
    <xf numFmtId="3" fontId="4" fillId="5" borderId="1" xfId="0" applyNumberFormat="1" applyFont="1" applyFill="1" applyBorder="1" applyAlignment="1">
      <alignment vertical="center" wrapText="1"/>
    </xf>
    <xf numFmtId="0" fontId="11" fillId="5" borderId="0" xfId="0" applyFont="1" applyFill="1"/>
    <xf numFmtId="3" fontId="27" fillId="5" borderId="0" xfId="0" applyNumberFormat="1" applyFont="1" applyFill="1" applyBorder="1" applyAlignment="1"/>
    <xf numFmtId="3" fontId="22" fillId="4" borderId="3" xfId="0" applyNumberFormat="1" applyFont="1" applyFill="1" applyBorder="1" applyAlignment="1">
      <alignment horizontal="center" vertical="center"/>
    </xf>
    <xf numFmtId="3" fontId="22" fillId="4" borderId="1" xfId="0" applyNumberFormat="1" applyFont="1" applyFill="1" applyBorder="1" applyAlignment="1">
      <alignment horizontal="center" vertical="center"/>
    </xf>
    <xf numFmtId="3" fontId="22" fillId="5" borderId="3" xfId="0" applyNumberFormat="1" applyFont="1" applyFill="1" applyBorder="1" applyAlignment="1">
      <alignment horizontal="center" vertical="center"/>
    </xf>
    <xf numFmtId="3" fontId="22" fillId="5" borderId="1" xfId="0" applyNumberFormat="1" applyFont="1" applyFill="1" applyBorder="1" applyAlignment="1">
      <alignment horizontal="center" vertical="center"/>
    </xf>
    <xf numFmtId="9" fontId="1" fillId="4" borderId="1"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4" fillId="4" borderId="1" xfId="0" applyNumberFormat="1" applyFont="1" applyFill="1" applyBorder="1" applyAlignment="1">
      <alignment vertical="center"/>
    </xf>
    <xf numFmtId="3" fontId="4" fillId="4" borderId="0" xfId="0" applyNumberFormat="1" applyFont="1" applyFill="1" applyAlignment="1">
      <alignment vertical="center"/>
    </xf>
    <xf numFmtId="0" fontId="1" fillId="5" borderId="1" xfId="0" applyFont="1" applyFill="1" applyBorder="1" applyAlignment="1">
      <alignment vertical="center"/>
    </xf>
    <xf numFmtId="9" fontId="1" fillId="5"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0" borderId="1" xfId="0" applyNumberFormat="1" applyFont="1" applyFill="1" applyBorder="1" applyAlignment="1" applyProtection="1">
      <alignment horizontal="center" vertical="center"/>
      <protection locked="0"/>
    </xf>
    <xf numFmtId="0" fontId="1" fillId="5" borderId="1" xfId="0" applyFont="1" applyFill="1" applyBorder="1" applyAlignment="1">
      <alignment horizontal="center" vertical="center"/>
    </xf>
    <xf numFmtId="9" fontId="1" fillId="0" borderId="1" xfId="0" applyNumberFormat="1" applyFont="1" applyFill="1" applyBorder="1" applyAlignment="1" applyProtection="1">
      <alignment horizontal="center" vertical="center"/>
      <protection locked="0"/>
    </xf>
    <xf numFmtId="3" fontId="21" fillId="5" borderId="1" xfId="0" applyNumberFormat="1" applyFont="1" applyFill="1" applyBorder="1" applyAlignment="1" applyProtection="1">
      <alignment horizontal="center" vertical="center"/>
    </xf>
    <xf numFmtId="3" fontId="28" fillId="5" borderId="0" xfId="0" applyNumberFormat="1" applyFont="1" applyFill="1" applyBorder="1" applyAlignment="1">
      <alignment horizontal="center"/>
    </xf>
    <xf numFmtId="0" fontId="30" fillId="4" borderId="0" xfId="0" applyFont="1" applyFill="1"/>
    <xf numFmtId="9" fontId="30" fillId="4" borderId="0" xfId="0" applyNumberFormat="1" applyFont="1" applyFill="1"/>
    <xf numFmtId="3" fontId="28" fillId="5" borderId="0" xfId="0" applyNumberFormat="1" applyFont="1" applyFill="1" applyBorder="1" applyAlignment="1"/>
    <xf numFmtId="0" fontId="30" fillId="5" borderId="0" xfId="0" applyFont="1" applyFill="1"/>
    <xf numFmtId="3" fontId="27" fillId="5" borderId="0" xfId="0" applyNumberFormat="1" applyFont="1" applyFill="1" applyBorder="1" applyAlignment="1">
      <alignment horizontal="center"/>
    </xf>
    <xf numFmtId="0" fontId="28" fillId="5" borderId="0" xfId="0" applyFont="1" applyFill="1" applyBorder="1" applyAlignment="1">
      <alignment horizontal="center" vertical="center" wrapText="1"/>
    </xf>
    <xf numFmtId="3" fontId="28" fillId="5" borderId="0" xfId="0" applyNumberFormat="1" applyFont="1" applyFill="1" applyBorder="1" applyAlignment="1">
      <alignment horizontal="center" vertical="center"/>
    </xf>
    <xf numFmtId="165" fontId="0" fillId="5" borderId="1" xfId="0" applyNumberFormat="1" applyFill="1" applyBorder="1"/>
    <xf numFmtId="165" fontId="0" fillId="5" borderId="0" xfId="0" applyNumberFormat="1" applyFill="1"/>
    <xf numFmtId="165" fontId="0" fillId="5" borderId="2" xfId="0" applyNumberFormat="1" applyFill="1" applyBorder="1"/>
    <xf numFmtId="0" fontId="31" fillId="5" borderId="0" xfId="0" applyFont="1" applyFill="1"/>
    <xf numFmtId="3" fontId="0" fillId="5" borderId="1" xfId="0" applyNumberFormat="1" applyFill="1" applyBorder="1"/>
    <xf numFmtId="3" fontId="32" fillId="5" borderId="1" xfId="0" applyNumberFormat="1" applyFont="1" applyFill="1" applyBorder="1"/>
    <xf numFmtId="3" fontId="34" fillId="5" borderId="1" xfId="0" applyNumberFormat="1" applyFont="1" applyFill="1" applyBorder="1"/>
    <xf numFmtId="0" fontId="1" fillId="15" borderId="1" xfId="0" applyFont="1" applyFill="1" applyBorder="1" applyAlignment="1">
      <alignment horizontal="center" vertical="center" wrapText="1"/>
    </xf>
    <xf numFmtId="0" fontId="15" fillId="4" borderId="0" xfId="0" applyFont="1" applyFill="1" applyBorder="1" applyAlignment="1">
      <alignment horizontal="right" vertical="center" wrapText="1"/>
    </xf>
    <xf numFmtId="0" fontId="15" fillId="5" borderId="0" xfId="0" applyFont="1" applyFill="1" applyBorder="1" applyAlignment="1">
      <alignment horizontal="right" vertical="center" wrapText="1"/>
    </xf>
    <xf numFmtId="0" fontId="0" fillId="5" borderId="0" xfId="0" applyFill="1" applyBorder="1" applyAlignment="1">
      <alignment horizontal="center"/>
    </xf>
    <xf numFmtId="0" fontId="0" fillId="5" borderId="0" xfId="0" applyFill="1" applyBorder="1" applyAlignment="1">
      <alignment horizontal="center"/>
    </xf>
    <xf numFmtId="0" fontId="15" fillId="4" borderId="0" xfId="0" applyFont="1" applyFill="1" applyBorder="1" applyAlignment="1">
      <alignment horizontal="right" vertical="center" wrapText="1"/>
    </xf>
    <xf numFmtId="0" fontId="15" fillId="5" borderId="0" xfId="0" applyFont="1" applyFill="1" applyBorder="1" applyAlignment="1">
      <alignment horizontal="right" vertical="center" wrapText="1"/>
    </xf>
    <xf numFmtId="0" fontId="1" fillId="15" borderId="1" xfId="0" applyFont="1" applyFill="1" applyBorder="1" applyAlignment="1">
      <alignment horizontal="center" vertical="center" wrapText="1"/>
    </xf>
    <xf numFmtId="10" fontId="12" fillId="2" borderId="1" xfId="0" applyNumberFormat="1" applyFont="1" applyFill="1" applyBorder="1" applyAlignment="1">
      <alignment horizontal="center" vertical="center"/>
    </xf>
    <xf numFmtId="10" fontId="12" fillId="6" borderId="1" xfId="0" applyNumberFormat="1" applyFont="1" applyFill="1" applyBorder="1" applyAlignment="1">
      <alignment horizontal="center" vertical="center"/>
    </xf>
    <xf numFmtId="0" fontId="1" fillId="15" borderId="1" xfId="0" applyFont="1" applyFill="1" applyBorder="1" applyAlignment="1">
      <alignment horizontal="center" vertical="center" wrapText="1"/>
    </xf>
    <xf numFmtId="0" fontId="19" fillId="5" borderId="0" xfId="1" applyFill="1" applyAlignment="1">
      <alignment horizontal="left"/>
    </xf>
    <xf numFmtId="10" fontId="12" fillId="13" borderId="1" xfId="0" applyNumberFormat="1" applyFont="1" applyFill="1" applyBorder="1" applyAlignment="1">
      <alignment horizontal="center" vertical="center"/>
    </xf>
    <xf numFmtId="9" fontId="12" fillId="12" borderId="1" xfId="0" applyNumberFormat="1" applyFont="1" applyFill="1" applyBorder="1" applyAlignment="1">
      <alignment horizontal="center" vertical="center"/>
    </xf>
    <xf numFmtId="9" fontId="12" fillId="11" borderId="1" xfId="0" applyNumberFormat="1" applyFont="1" applyFill="1" applyBorder="1" applyAlignment="1">
      <alignment horizontal="center" vertical="center"/>
    </xf>
    <xf numFmtId="9" fontId="12" fillId="10" borderId="1" xfId="0" applyNumberFormat="1" applyFont="1" applyFill="1" applyBorder="1" applyAlignment="1">
      <alignment horizontal="center" vertical="center"/>
    </xf>
    <xf numFmtId="0" fontId="1" fillId="5" borderId="0" xfId="0" applyFont="1" applyFill="1" applyAlignment="1">
      <alignment horizontal="center"/>
    </xf>
    <xf numFmtId="0" fontId="0" fillId="4" borderId="1" xfId="0" applyFill="1" applyBorder="1" applyAlignment="1">
      <alignment horizontal="center"/>
    </xf>
    <xf numFmtId="0" fontId="12" fillId="6" borderId="9"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0" fillId="4" borderId="9" xfId="0" applyFill="1" applyBorder="1" applyAlignment="1">
      <alignment horizontal="center"/>
    </xf>
    <xf numFmtId="0" fontId="0" fillId="4" borderId="10" xfId="0" applyFill="1" applyBorder="1" applyAlignment="1">
      <alignment horizontal="center"/>
    </xf>
    <xf numFmtId="0" fontId="1" fillId="6" borderId="9"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0" xfId="0" applyFont="1" applyFill="1" applyBorder="1" applyAlignment="1">
      <alignment horizontal="center" vertical="center"/>
    </xf>
    <xf numFmtId="0" fontId="18" fillId="6" borderId="1" xfId="0" applyFont="1" applyFill="1" applyBorder="1" applyAlignment="1">
      <alignment horizontal="center" vertical="center"/>
    </xf>
    <xf numFmtId="0" fontId="1"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20" fillId="5" borderId="5" xfId="1" applyFont="1" applyFill="1" applyBorder="1" applyAlignment="1">
      <alignment horizontal="center" vertical="center"/>
    </xf>
    <xf numFmtId="0" fontId="20" fillId="5" borderId="6" xfId="1" applyFont="1" applyFill="1" applyBorder="1" applyAlignment="1">
      <alignment horizontal="center" vertical="center"/>
    </xf>
    <xf numFmtId="0" fontId="1" fillId="4" borderId="1" xfId="0" applyFont="1" applyFill="1" applyBorder="1" applyAlignment="1">
      <alignment horizontal="right" vertical="center"/>
    </xf>
    <xf numFmtId="0" fontId="1" fillId="5" borderId="1" xfId="0" applyFont="1" applyFill="1" applyBorder="1" applyAlignment="1">
      <alignment horizontal="right" vertical="center"/>
    </xf>
    <xf numFmtId="0" fontId="14" fillId="4" borderId="0" xfId="0" applyFont="1" applyFill="1" applyBorder="1" applyAlignment="1">
      <alignment horizontal="right" vertical="center" wrapText="1"/>
    </xf>
    <xf numFmtId="0" fontId="14" fillId="4" borderId="7" xfId="0"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7"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15" fillId="4" borderId="7" xfId="0" applyFont="1" applyFill="1" applyBorder="1" applyAlignment="1">
      <alignment horizontal="right" vertical="center" wrapText="1"/>
    </xf>
    <xf numFmtId="0" fontId="15" fillId="5" borderId="0" xfId="0" applyFont="1" applyFill="1" applyBorder="1" applyAlignment="1">
      <alignment horizontal="right" vertical="center" wrapText="1"/>
    </xf>
    <xf numFmtId="0" fontId="15" fillId="5" borderId="7" xfId="0"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2" fillId="6" borderId="0" xfId="0" applyFont="1" applyFill="1" applyAlignment="1">
      <alignment horizontal="center" vertical="center" wrapText="1"/>
    </xf>
    <xf numFmtId="3" fontId="29" fillId="4" borderId="0" xfId="0" applyNumberFormat="1" applyFont="1" applyFill="1" applyBorder="1" applyAlignment="1">
      <alignment horizontal="center" vertical="center" wrapText="1"/>
    </xf>
    <xf numFmtId="3" fontId="30" fillId="4" borderId="0" xfId="0" applyNumberFormat="1" applyFont="1" applyFill="1" applyBorder="1" applyAlignment="1">
      <alignment horizontal="center"/>
    </xf>
    <xf numFmtId="0" fontId="1" fillId="5" borderId="0" xfId="0" applyFont="1" applyFill="1" applyBorder="1" applyAlignment="1">
      <alignment horizontal="center" vertical="center" wrapText="1"/>
    </xf>
    <xf numFmtId="0" fontId="0" fillId="5" borderId="0" xfId="0" applyFill="1" applyBorder="1" applyAlignment="1">
      <alignment horizontal="center"/>
    </xf>
    <xf numFmtId="0" fontId="15" fillId="4" borderId="0" xfId="0" applyFont="1" applyFill="1" applyBorder="1" applyAlignment="1">
      <alignment horizontal="right" vertical="center"/>
    </xf>
    <xf numFmtId="0" fontId="15" fillId="4" borderId="8" xfId="0" applyFont="1" applyFill="1" applyBorder="1" applyAlignment="1">
      <alignment horizontal="right" vertical="center"/>
    </xf>
    <xf numFmtId="0" fontId="15" fillId="5" borderId="0" xfId="0" applyFont="1" applyFill="1" applyBorder="1" applyAlignment="1">
      <alignment horizontal="right" vertical="center"/>
    </xf>
    <xf numFmtId="0" fontId="33" fillId="6" borderId="0" xfId="1" applyFont="1" applyFill="1" applyAlignment="1">
      <alignment horizont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10" fillId="6" borderId="0" xfId="0" applyFont="1" applyFill="1" applyAlignment="1">
      <alignment horizontal="center"/>
    </xf>
    <xf numFmtId="3" fontId="15" fillId="5" borderId="0" xfId="0" applyNumberFormat="1" applyFont="1" applyFill="1" applyBorder="1" applyAlignment="1">
      <alignment horizontal="right" vertical="center"/>
    </xf>
    <xf numFmtId="3" fontId="16" fillId="5" borderId="0" xfId="0" applyNumberFormat="1" applyFont="1" applyFill="1" applyBorder="1" applyAlignment="1">
      <alignment horizontal="right" vertical="center"/>
    </xf>
    <xf numFmtId="0" fontId="35" fillId="6" borderId="11" xfId="1" applyFont="1" applyFill="1" applyBorder="1" applyAlignment="1">
      <alignment horizontal="center" vertical="center" wrapText="1"/>
    </xf>
    <xf numFmtId="0" fontId="35" fillId="6" borderId="0" xfId="1" applyFont="1" applyFill="1" applyBorder="1" applyAlignment="1">
      <alignment horizontal="center" vertical="center" wrapText="1"/>
    </xf>
    <xf numFmtId="0" fontId="35" fillId="6" borderId="8" xfId="1" applyFont="1" applyFill="1" applyBorder="1" applyAlignment="1">
      <alignment horizontal="center" vertical="center" wrapText="1"/>
    </xf>
  </cellXfs>
  <cellStyles count="2">
    <cellStyle name="Collegamento ipertestuale" xfId="1" builtinId="8"/>
    <cellStyle name="Normale" xfId="0" builtinId="0"/>
  </cellStyles>
  <dxfs count="12">
    <dxf>
      <fill>
        <patternFill>
          <bgColor theme="3" tint="0.59996337778862885"/>
        </patternFill>
      </fill>
    </dxf>
    <dxf>
      <font>
        <b/>
        <i val="0"/>
        <color rgb="FFFF0000"/>
      </font>
      <fill>
        <patternFill>
          <fgColor rgb="FFF4EE00"/>
          <bgColor rgb="FFFFFF00"/>
        </patternFill>
      </fill>
      <border>
        <left/>
        <right/>
        <top/>
        <bottom/>
      </border>
    </dxf>
    <dxf>
      <font>
        <b/>
        <i val="0"/>
        <color rgb="FF00B050"/>
      </font>
      <fill>
        <patternFill>
          <bgColor rgb="FFFFC000"/>
        </patternFill>
      </fill>
      <border>
        <left style="thin">
          <color auto="1"/>
        </left>
        <right style="thin">
          <color auto="1"/>
        </right>
        <top style="thin">
          <color auto="1"/>
        </top>
        <bottom style="thin">
          <color auto="1"/>
        </bottom>
        <vertical/>
        <horizontal/>
      </border>
    </dxf>
    <dxf>
      <font>
        <color rgb="FFFF0000"/>
      </font>
      <fill>
        <patternFill>
          <bgColor theme="3" tint="0.59996337778862885"/>
        </patternFill>
      </fill>
      <border>
        <left style="thin">
          <color auto="1"/>
        </left>
        <right style="thin">
          <color auto="1"/>
        </right>
        <top style="thin">
          <color auto="1"/>
        </top>
        <bottom style="thin">
          <color auto="1"/>
        </bottom>
      </border>
    </dxf>
    <dxf>
      <font>
        <color rgb="FFFF0000"/>
      </font>
      <fill>
        <patternFill>
          <bgColor theme="3" tint="0.59996337778862885"/>
        </patternFill>
      </fill>
      <border>
        <left style="thin">
          <color auto="1"/>
        </left>
        <right style="thin">
          <color auto="1"/>
        </right>
        <top style="thin">
          <color auto="1"/>
        </top>
        <bottom style="thin">
          <color auto="1"/>
        </bottom>
      </border>
    </dxf>
    <dxf>
      <font>
        <color rgb="FFFF0000"/>
      </font>
      <fill>
        <patternFill>
          <bgColor theme="3" tint="0.59996337778862885"/>
        </patternFill>
      </fill>
      <border>
        <left style="thin">
          <color auto="1"/>
        </left>
        <right style="thin">
          <color auto="1"/>
        </right>
        <top style="thin">
          <color auto="1"/>
        </top>
        <bottom style="thin">
          <color auto="1"/>
        </bottom>
      </border>
    </dxf>
    <dxf>
      <fill>
        <patternFill>
          <bgColor theme="3" tint="0.59996337778862885"/>
        </patternFill>
      </fill>
    </dxf>
    <dxf>
      <font>
        <b/>
        <i val="0"/>
        <color rgb="FFFF0000"/>
      </font>
      <fill>
        <patternFill>
          <fgColor rgb="FFF4EE00"/>
          <bgColor rgb="FFFFFF00"/>
        </patternFill>
      </fill>
      <border>
        <left/>
        <right/>
        <top/>
        <bottom/>
      </border>
    </dxf>
    <dxf>
      <font>
        <b/>
        <i val="0"/>
        <color rgb="FF00B050"/>
      </font>
      <fill>
        <patternFill>
          <bgColor rgb="FFFFC000"/>
        </patternFill>
      </fill>
      <border>
        <left style="thin">
          <color auto="1"/>
        </left>
        <right style="thin">
          <color auto="1"/>
        </right>
        <top style="thin">
          <color auto="1"/>
        </top>
        <bottom style="thin">
          <color auto="1"/>
        </bottom>
        <vertical/>
        <horizontal/>
      </border>
    </dxf>
    <dxf>
      <font>
        <color rgb="FFFF0000"/>
      </font>
      <fill>
        <patternFill>
          <bgColor theme="3" tint="0.59996337778862885"/>
        </patternFill>
      </fill>
      <border>
        <left style="thin">
          <color auto="1"/>
        </left>
        <right style="thin">
          <color auto="1"/>
        </right>
        <top style="thin">
          <color auto="1"/>
        </top>
        <bottom style="thin">
          <color auto="1"/>
        </bottom>
      </border>
    </dxf>
    <dxf>
      <font>
        <color rgb="FFFF0000"/>
      </font>
      <fill>
        <patternFill>
          <bgColor theme="3" tint="0.59996337778862885"/>
        </patternFill>
      </fill>
      <border>
        <left style="thin">
          <color auto="1"/>
        </left>
        <right style="thin">
          <color auto="1"/>
        </right>
        <top style="thin">
          <color auto="1"/>
        </top>
        <bottom style="thin">
          <color auto="1"/>
        </bottom>
      </border>
    </dxf>
    <dxf>
      <font>
        <color rgb="FFFF0000"/>
      </font>
      <fill>
        <patternFill>
          <bgColor theme="3" tint="0.59996337778862885"/>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FFFF00FF"/>
      <color rgb="FFFF21BA"/>
      <color rgb="FFF4EE00"/>
      <color rgb="FFFF0066"/>
      <color rgb="FFFFFF99"/>
      <color rgb="FF99FFCC"/>
      <color rgb="FF99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imulazione 1'!A1"/></Relationships>
</file>

<file path=xl/drawings/_rels/drawing2.xml.rels><?xml version="1.0" encoding="UTF-8" standalone="yes"?>
<Relationships xmlns="http://schemas.openxmlformats.org/package/2006/relationships"><Relationship Id="rId1" Type="http://schemas.openxmlformats.org/officeDocument/2006/relationships/hyperlink" Target="#Simulazione2!A1"/></Relationships>
</file>

<file path=xl/drawings/drawing1.xml><?xml version="1.0" encoding="utf-8"?>
<xdr:wsDr xmlns:xdr="http://schemas.openxmlformats.org/drawingml/2006/spreadsheetDrawing" xmlns:a="http://schemas.openxmlformats.org/drawingml/2006/main">
  <xdr:twoCellAnchor>
    <xdr:from>
      <xdr:col>1</xdr:col>
      <xdr:colOff>320154</xdr:colOff>
      <xdr:row>32</xdr:row>
      <xdr:rowOff>124990</xdr:rowOff>
    </xdr:from>
    <xdr:to>
      <xdr:col>17</xdr:col>
      <xdr:colOff>16913</xdr:colOff>
      <xdr:row>33</xdr:row>
      <xdr:rowOff>1220366</xdr:rowOff>
    </xdr:to>
    <xdr:sp macro="" textlink="">
      <xdr:nvSpPr>
        <xdr:cNvPr id="2" name="CasellaDiTesto 1"/>
        <xdr:cNvSpPr txBox="1"/>
      </xdr:nvSpPr>
      <xdr:spPr>
        <a:xfrm>
          <a:off x="510654" y="7906915"/>
          <a:ext cx="11412509" cy="128587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00B050"/>
              </a:solidFill>
            </a:rPr>
            <a:t>Reddito</a:t>
          </a:r>
          <a:r>
            <a:rPr lang="it-IT" sz="1100" b="1" baseline="0">
              <a:solidFill>
                <a:srgbClr val="00B050"/>
              </a:solidFill>
            </a:rPr>
            <a:t> complessivo </a:t>
          </a:r>
          <a:r>
            <a:rPr lang="it-IT" sz="1100" baseline="0"/>
            <a:t>=  Somma dei redditi tassabili </a:t>
          </a:r>
          <a:r>
            <a:rPr lang="it-IT" sz="1100">
              <a:solidFill>
                <a:schemeClr val="dk1"/>
              </a:solidFill>
              <a:effectLst/>
              <a:latin typeface="+mn-lt"/>
              <a:ea typeface="+mn-ea"/>
              <a:cs typeface="+mn-cs"/>
            </a:rPr>
            <a:t>(stipendio, pensione, rediti da lavoro autonomo occasionale, redditi da immobili, ecc.).</a:t>
          </a:r>
          <a:endParaRPr lang="it-IT">
            <a:effectLst/>
          </a:endParaRPr>
        </a:p>
        <a:p>
          <a:r>
            <a:rPr lang="it-IT" sz="1100" b="1" baseline="0"/>
            <a:t>Deduzioni </a:t>
          </a:r>
          <a:r>
            <a:rPr lang="it-IT" sz="1100" baseline="0"/>
            <a:t>=  Spese che riducono il reddito complessivo  su cui poi calcolare l'imposta (contributi previdenziali e assistenziali, erogazioni in favore di enti non profit, ecc.).</a:t>
          </a:r>
        </a:p>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00B050"/>
              </a:solidFill>
              <a:effectLst/>
              <a:latin typeface="+mn-lt"/>
              <a:ea typeface="+mn-ea"/>
              <a:cs typeface="+mn-cs"/>
            </a:rPr>
            <a:t>Reddito imponibile</a:t>
          </a:r>
          <a:r>
            <a:rPr lang="it-IT" sz="1100">
              <a:solidFill>
                <a:srgbClr val="00B050"/>
              </a:solidFill>
              <a:effectLst/>
              <a:latin typeface="+mn-lt"/>
              <a:ea typeface="+mn-ea"/>
              <a:cs typeface="+mn-cs"/>
            </a:rPr>
            <a:t> </a:t>
          </a:r>
          <a:r>
            <a:rPr lang="it-IT" sz="1100">
              <a:solidFill>
                <a:schemeClr val="dk1"/>
              </a:solidFill>
              <a:effectLst/>
              <a:latin typeface="+mn-lt"/>
              <a:ea typeface="+mn-ea"/>
              <a:cs typeface="+mn-cs"/>
            </a:rPr>
            <a:t>= Reddito complessivo diminuito delle deduzioni spettanti.</a:t>
          </a:r>
        </a:p>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FF0000"/>
              </a:solidFill>
            </a:rPr>
            <a:t>Imposta lorda </a:t>
          </a:r>
          <a:r>
            <a:rPr lang="it-IT" sz="1100"/>
            <a:t>= Imposta dovuta calcolata sul reddito imponibile.</a:t>
          </a:r>
        </a:p>
        <a:p>
          <a:r>
            <a:rPr lang="it-IT" sz="1100" b="1"/>
            <a:t>Detrazioni fiscali = </a:t>
          </a:r>
          <a:r>
            <a:rPr lang="it-IT" sz="1100" b="0"/>
            <a:t>Spese che diminuiscono l'imposta da pagare (spese per la salute, per l'istruzione,  interessi sui mutui, ecc.).</a:t>
          </a:r>
        </a:p>
        <a:p>
          <a:r>
            <a:rPr lang="it-IT" sz="1100" b="1">
              <a:solidFill>
                <a:srgbClr val="FF0000"/>
              </a:solidFill>
            </a:rPr>
            <a:t>IRPEF netta </a:t>
          </a:r>
          <a:r>
            <a:rPr lang="it-IT" sz="1100" b="1"/>
            <a:t>= </a:t>
          </a:r>
          <a:r>
            <a:rPr lang="it-IT" sz="1100" b="0"/>
            <a:t>Imposta lorda diminuita delle detrazioni spettanti.</a:t>
          </a:r>
        </a:p>
        <a:p>
          <a:r>
            <a:rPr lang="it-IT" sz="1100" b="1">
              <a:solidFill>
                <a:srgbClr val="00B050"/>
              </a:solidFill>
            </a:rPr>
            <a:t>Reddito</a:t>
          </a:r>
          <a:r>
            <a:rPr lang="it-IT" sz="1100" b="1" baseline="0">
              <a:solidFill>
                <a:srgbClr val="00B050"/>
              </a:solidFill>
            </a:rPr>
            <a:t> netto </a:t>
          </a:r>
          <a:r>
            <a:rPr lang="it-IT" sz="1100" b="1" baseline="0"/>
            <a:t>= </a:t>
          </a:r>
          <a:r>
            <a:rPr lang="it-IT" sz="1100" b="0" baseline="0"/>
            <a:t>Reddito restante dopo aver pagato l'IRPEF.</a:t>
          </a:r>
          <a:endParaRPr lang="it-IT" sz="1100" b="0"/>
        </a:p>
      </xdr:txBody>
    </xdr:sp>
    <xdr:clientData/>
  </xdr:twoCellAnchor>
  <xdr:twoCellAnchor>
    <xdr:from>
      <xdr:col>10</xdr:col>
      <xdr:colOff>9720</xdr:colOff>
      <xdr:row>35</xdr:row>
      <xdr:rowOff>0</xdr:rowOff>
    </xdr:from>
    <xdr:to>
      <xdr:col>17</xdr:col>
      <xdr:colOff>602603</xdr:colOff>
      <xdr:row>58</xdr:row>
      <xdr:rowOff>152400</xdr:rowOff>
    </xdr:to>
    <xdr:sp macro="" textlink="">
      <xdr:nvSpPr>
        <xdr:cNvPr id="3" name="CasellaDiTesto 2"/>
        <xdr:cNvSpPr txBox="1"/>
      </xdr:nvSpPr>
      <xdr:spPr>
        <a:xfrm>
          <a:off x="6019995" y="9544050"/>
          <a:ext cx="6488858" cy="46196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it-IT" sz="1100" b="0" i="0">
              <a:solidFill>
                <a:schemeClr val="dk1"/>
              </a:solidFill>
              <a:effectLst/>
              <a:latin typeface="+mn-lt"/>
              <a:ea typeface="+mn-ea"/>
              <a:cs typeface="+mn-cs"/>
            </a:rPr>
            <a:t/>
          </a:r>
          <a:br>
            <a:rPr lang="it-IT" sz="1100" b="0" i="0">
              <a:solidFill>
                <a:schemeClr val="dk1"/>
              </a:solidFill>
              <a:effectLst/>
              <a:latin typeface="+mn-lt"/>
              <a:ea typeface="+mn-ea"/>
              <a:cs typeface="+mn-cs"/>
            </a:rPr>
          </a:br>
          <a:r>
            <a:rPr lang="it-IT" sz="1100" b="0" i="0">
              <a:solidFill>
                <a:schemeClr val="dk1"/>
              </a:solidFill>
              <a:effectLst/>
              <a:latin typeface="+mn-lt"/>
              <a:ea typeface="+mn-ea"/>
              <a:cs typeface="+mn-cs"/>
            </a:rPr>
            <a:t>Su 156 miliardi di IRPEF dovuta, 12 sono quelli dovuti per l’addizionale regionale e 4,8 quelli per l’addizionale comunale: circa il 10% del prelievo complessivamente esercitato sui redditi delle persone fisiche soggetti a IRPEF</a:t>
          </a:r>
          <a:r>
            <a:rPr lang="it-IT" sz="1100" b="1" i="0">
              <a:solidFill>
                <a:schemeClr val="dk1"/>
              </a:solidFill>
              <a:effectLst/>
              <a:latin typeface="+mn-lt"/>
              <a:ea typeface="+mn-ea"/>
              <a:cs typeface="+mn-cs"/>
            </a:rPr>
            <a:t>. Per la fascia di contribuenti che dichiarano meno di 20.000 euro di reddito complessivo l’incidenza delle addizionali arriva però a superare il 17%, mentre scende al 7% per quelli che ne dichiarano più di 100.000.</a:t>
          </a:r>
          <a:r>
            <a:rPr lang="it-IT" sz="1100" b="0" i="0">
              <a:solidFill>
                <a:schemeClr val="dk1"/>
              </a:solidFill>
              <a:effectLst/>
              <a:latin typeface="+mn-lt"/>
              <a:ea typeface="+mn-ea"/>
              <a:cs typeface="+mn-cs"/>
            </a:rPr>
            <a:t> Sono alcuni dei dati che emergono da una elaborazione effettuata dal Centro studi del Consiglio nazionale dei commercialisti.</a:t>
          </a:r>
        </a:p>
        <a:p>
          <a:pPr fontAlgn="base"/>
          <a:r>
            <a:rPr lang="it-IT" sz="1100" b="0" i="0">
              <a:solidFill>
                <a:schemeClr val="dk1"/>
              </a:solidFill>
              <a:effectLst/>
              <a:latin typeface="+mn-lt"/>
              <a:ea typeface="+mn-ea"/>
              <a:cs typeface="+mn-cs"/>
            </a:rPr>
            <a:t>Il Lazio si colloca al primo posto nella classifica delle regioni più incise dall’addizionale regionale IRPEF. Si paga di meno in Sardegna e al Nord-est.</a:t>
          </a:r>
        </a:p>
        <a:p>
          <a:pPr fontAlgn="base"/>
          <a:r>
            <a:rPr lang="it-IT" sz="1100" b="0" i="0">
              <a:solidFill>
                <a:schemeClr val="dk1"/>
              </a:solidFill>
              <a:effectLst/>
              <a:latin typeface="+mn-lt"/>
              <a:ea typeface="+mn-ea"/>
              <a:cs typeface="+mn-cs"/>
            </a:rPr>
            <a:t>È quanto emerge da una elaborazione effettuata dal Centro studi del Consiglio nazionale dei commercialisti, che ha incrociato i dati delle dichiarazioni dei redditi e i modelli CUD, presentati nel 2017 per l’anno d’imposta 2016, con le aliquote e gli scaglioni deliberati da ciascuna Regione per l’applicazione dell’addizionale di propria spettanza.</a:t>
          </a:r>
        </a:p>
        <a:p>
          <a:pPr fontAlgn="base"/>
          <a:r>
            <a:rPr lang="it-IT" sz="1100" b="0" i="0">
              <a:solidFill>
                <a:schemeClr val="dk1"/>
              </a:solidFill>
              <a:effectLst/>
              <a:latin typeface="+mn-lt"/>
              <a:ea typeface="+mn-ea"/>
              <a:cs typeface="+mn-cs"/>
            </a:rPr>
            <a:t>Secondo il Presidente del CNDCEC Massimo Miani, “è presto ancora per parlare di calcoli di convenienza fiscale nello scegliere tra stabilire la propria residenza personale in una regione piuttosto che in un’altra, ma è indubbio che, per chi dichiara redditi di una certa entità, la forbice è già oggi significativa tra, ad esempio, regioni come il Lazio ed il Veneto ed eventuali sue future dilatazioni future  finirebbero per rendere questo fattore tutt’altro che trascurabile per una platea crescente di contribuenti”.</a:t>
          </a:r>
        </a:p>
        <a:p>
          <a:pPr fontAlgn="base"/>
          <a:r>
            <a:rPr lang="it-IT" sz="1100" b="0" i="0">
              <a:solidFill>
                <a:schemeClr val="dk1"/>
              </a:solidFill>
              <a:effectLst/>
              <a:latin typeface="+mn-lt"/>
              <a:ea typeface="+mn-ea"/>
              <a:cs typeface="+mn-cs"/>
            </a:rPr>
            <a:t>I dati dello studio</a:t>
          </a:r>
        </a:p>
        <a:p>
          <a:pPr fontAlgn="base"/>
          <a:r>
            <a:rPr lang="it-IT" sz="1100" b="0" i="0">
              <a:solidFill>
                <a:schemeClr val="dk1"/>
              </a:solidFill>
              <a:effectLst/>
              <a:latin typeface="+mn-lt"/>
              <a:ea typeface="+mn-ea"/>
              <a:cs typeface="+mn-cs"/>
            </a:rPr>
            <a:t>A) addizionale regionale media </a:t>
          </a:r>
          <a:r>
            <a:rPr lang="it-IT" sz="1100" b="1" i="0">
              <a:solidFill>
                <a:schemeClr val="dk1"/>
              </a:solidFill>
              <a:effectLst/>
              <a:latin typeface="+mn-lt"/>
              <a:ea typeface="+mn-ea"/>
              <a:cs typeface="+mn-cs"/>
            </a:rPr>
            <a:t>con 36.000 euro di reddito imponibile</a:t>
          </a:r>
        </a:p>
        <a:p>
          <a:pPr fontAlgn="base"/>
          <a:r>
            <a:rPr lang="it-IT" sz="1100" b="1" i="0">
              <a:solidFill>
                <a:schemeClr val="dk1"/>
              </a:solidFill>
              <a:effectLst/>
              <a:latin typeface="+mn-lt"/>
              <a:ea typeface="+mn-ea"/>
              <a:cs typeface="+mn-cs"/>
            </a:rPr>
            <a:t>L’addizionale regionale più cara si paga nel Lazio (849 euro), </a:t>
          </a:r>
          <a:r>
            <a:rPr lang="it-IT" sz="1100" b="0" i="0">
              <a:solidFill>
                <a:schemeClr val="dk1"/>
              </a:solidFill>
              <a:effectLst/>
              <a:latin typeface="+mn-lt"/>
              <a:ea typeface="+mn-ea"/>
              <a:cs typeface="+mn-cs"/>
            </a:rPr>
            <a:t>seguito da Molise (789 euro), Campania (731,00) e Piemonte (740 euro). </a:t>
          </a:r>
          <a:r>
            <a:rPr lang="it-IT" sz="1100" b="1" i="0">
              <a:solidFill>
                <a:schemeClr val="dk1"/>
              </a:solidFill>
              <a:effectLst/>
              <a:latin typeface="+mn-lt"/>
              <a:ea typeface="+mn-ea"/>
              <a:cs typeface="+mn-cs"/>
            </a:rPr>
            <a:t>Le addizionali meno care si pagano nel Nord Est e in Sardegna. Il Friuli Venezia Giulia è la regione con le addizionali IRPEF più basse (363 euro)</a:t>
          </a:r>
        </a:p>
        <a:p>
          <a:pPr fontAlgn="base"/>
          <a:r>
            <a:rPr lang="it-IT" sz="1100" b="0" i="0">
              <a:solidFill>
                <a:schemeClr val="dk1"/>
              </a:solidFill>
              <a:effectLst/>
              <a:latin typeface="+mn-lt"/>
              <a:ea typeface="+mn-ea"/>
              <a:cs typeface="+mn-cs"/>
            </a:rPr>
            <a:t>La differenza tra Lazio e Friuli arriva a poco meno di 500 euro.</a:t>
          </a:r>
        </a:p>
        <a:p>
          <a:endParaRPr lang="it-IT" sz="1100"/>
        </a:p>
      </xdr:txBody>
    </xdr:sp>
    <xdr:clientData/>
  </xdr:twoCellAnchor>
  <xdr:twoCellAnchor>
    <xdr:from>
      <xdr:col>0</xdr:col>
      <xdr:colOff>71729</xdr:colOff>
      <xdr:row>80</xdr:row>
      <xdr:rowOff>192639</xdr:rowOff>
    </xdr:from>
    <xdr:to>
      <xdr:col>7</xdr:col>
      <xdr:colOff>223546</xdr:colOff>
      <xdr:row>86</xdr:row>
      <xdr:rowOff>55984</xdr:rowOff>
    </xdr:to>
    <xdr:sp macro="" textlink="">
      <xdr:nvSpPr>
        <xdr:cNvPr id="4" name="CasellaDiTesto 3"/>
        <xdr:cNvSpPr txBox="1"/>
      </xdr:nvSpPr>
      <xdr:spPr>
        <a:xfrm>
          <a:off x="71729" y="18918789"/>
          <a:ext cx="5123867" cy="100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Gli appartenenti al </a:t>
          </a:r>
          <a:r>
            <a:rPr lang="it-IT" sz="1100" b="1" i="0">
              <a:solidFill>
                <a:schemeClr val="dk1"/>
              </a:solidFill>
              <a:effectLst/>
              <a:latin typeface="+mn-lt"/>
              <a:ea typeface="+mn-ea"/>
              <a:cs typeface="+mn-cs"/>
            </a:rPr>
            <a:t>ceto medio</a:t>
          </a:r>
          <a:r>
            <a:rPr lang="it-IT" sz="1100" b="0" i="0">
              <a:solidFill>
                <a:schemeClr val="dk1"/>
              </a:solidFill>
              <a:effectLst/>
              <a:latin typeface="+mn-lt"/>
              <a:ea typeface="+mn-ea"/>
              <a:cs typeface="+mn-cs"/>
            </a:rPr>
            <a:t>, a seconda dell’ampiezza del nucleo familiare, si collocano nelle seguenti classi di reddito: dai 21.800 ai 23.000 euro, le famiglie di due persone; dai 29mila ai 30.600 euro, le famiglie con tre componenti; dai 35.500 ai 37.500 euro, i nuclei familiari di 4 componenti; dai 41.400 ai 43.700, le famiglie più numerose.</a:t>
          </a:r>
        </a:p>
        <a:p>
          <a:r>
            <a:rPr lang="it-IT" sz="1100" b="0" i="0">
              <a:solidFill>
                <a:schemeClr val="dk1"/>
              </a:solidFill>
              <a:effectLst/>
              <a:latin typeface="+mn-lt"/>
              <a:ea typeface="+mn-ea"/>
              <a:cs typeface="+mn-cs"/>
            </a:rPr>
            <a:t>Dati Eurispes</a:t>
          </a:r>
          <a:endParaRPr lang="it-IT" sz="1100"/>
        </a:p>
      </xdr:txBody>
    </xdr:sp>
    <xdr:clientData/>
  </xdr:twoCellAnchor>
  <xdr:twoCellAnchor>
    <xdr:from>
      <xdr:col>0</xdr:col>
      <xdr:colOff>81450</xdr:colOff>
      <xdr:row>87</xdr:row>
      <xdr:rowOff>16718</xdr:rowOff>
    </xdr:from>
    <xdr:to>
      <xdr:col>7</xdr:col>
      <xdr:colOff>204109</xdr:colOff>
      <xdr:row>93</xdr:row>
      <xdr:rowOff>19439</xdr:rowOff>
    </xdr:to>
    <xdr:sp macro="" textlink="">
      <xdr:nvSpPr>
        <xdr:cNvPr id="5" name="CasellaDiTesto 4"/>
        <xdr:cNvSpPr txBox="1"/>
      </xdr:nvSpPr>
      <xdr:spPr>
        <a:xfrm>
          <a:off x="81450" y="20076368"/>
          <a:ext cx="5094709" cy="1145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Nel </a:t>
          </a:r>
          <a:r>
            <a:rPr lang="it-IT" sz="1100" b="1" i="0">
              <a:solidFill>
                <a:schemeClr val="dk1"/>
              </a:solidFill>
              <a:effectLst/>
              <a:latin typeface="+mn-lt"/>
              <a:ea typeface="+mn-ea"/>
              <a:cs typeface="+mn-cs"/>
            </a:rPr>
            <a:t>ceto medio </a:t>
          </a:r>
          <a:r>
            <a:rPr lang="it-IT" sz="1100" b="0" i="0">
              <a:solidFill>
                <a:schemeClr val="dk1"/>
              </a:solidFill>
              <a:effectLst/>
              <a:latin typeface="+mn-lt"/>
              <a:ea typeface="+mn-ea"/>
              <a:cs typeface="+mn-cs"/>
            </a:rPr>
            <a:t>sono tradizionalmente annoverati i commercianti, gli </a:t>
          </a:r>
          <a:r>
            <a:rPr lang="it-IT" sz="1100" b="1" i="0">
              <a:solidFill>
                <a:schemeClr val="dk1"/>
              </a:solidFill>
              <a:effectLst/>
              <a:latin typeface="+mn-lt"/>
              <a:ea typeface="+mn-ea"/>
              <a:cs typeface="+mn-cs"/>
            </a:rPr>
            <a:t>artigiani</a:t>
          </a:r>
          <a:r>
            <a:rPr lang="it-IT" sz="1100" b="0" i="0">
              <a:solidFill>
                <a:schemeClr val="dk1"/>
              </a:solidFill>
              <a:effectLst/>
              <a:latin typeface="+mn-lt"/>
              <a:ea typeface="+mn-ea"/>
              <a:cs typeface="+mn-cs"/>
            </a:rPr>
            <a:t>, gli </a:t>
          </a:r>
          <a:r>
            <a:rPr lang="it-IT" sz="1100" b="1" i="0">
              <a:solidFill>
                <a:schemeClr val="dk1"/>
              </a:solidFill>
              <a:effectLst/>
              <a:latin typeface="+mn-lt"/>
              <a:ea typeface="+mn-ea"/>
              <a:cs typeface="+mn-cs"/>
            </a:rPr>
            <a:t>impiegati</a:t>
          </a:r>
          <a:r>
            <a:rPr lang="it-IT" sz="1100" b="0" i="0">
              <a:solidFill>
                <a:schemeClr val="dk1"/>
              </a:solidFill>
              <a:effectLst/>
              <a:latin typeface="+mn-lt"/>
              <a:ea typeface="+mn-ea"/>
              <a:cs typeface="+mn-cs"/>
            </a:rPr>
            <a:t>, i </a:t>
          </a:r>
          <a:r>
            <a:rPr lang="it-IT" sz="1100" b="1" i="0" u="none" strike="noStrike">
              <a:solidFill>
                <a:schemeClr val="dk1"/>
              </a:solidFill>
              <a:effectLst/>
              <a:latin typeface="+mn-lt"/>
              <a:ea typeface="+mn-ea"/>
              <a:cs typeface="+mn-cs"/>
            </a:rPr>
            <a:t>liberi professionisti</a:t>
          </a:r>
          <a:r>
            <a:rPr lang="it-IT" sz="1100" b="0" i="0">
              <a:solidFill>
                <a:schemeClr val="dk1"/>
              </a:solidFill>
              <a:effectLst/>
              <a:latin typeface="+mn-lt"/>
              <a:ea typeface="+mn-ea"/>
              <a:cs typeface="+mn-cs"/>
            </a:rPr>
            <a:t>, i </a:t>
          </a:r>
          <a:r>
            <a:rPr lang="it-IT" sz="1100" b="1" i="0" u="none" strike="noStrike">
              <a:solidFill>
                <a:schemeClr val="dk1"/>
              </a:solidFill>
              <a:effectLst/>
              <a:latin typeface="+mn-lt"/>
              <a:ea typeface="+mn-ea"/>
              <a:cs typeface="+mn-cs"/>
            </a:rPr>
            <a:t>militari</a:t>
          </a:r>
          <a:r>
            <a:rPr lang="it-IT" sz="1100" b="0" i="0">
              <a:solidFill>
                <a:schemeClr val="dk1"/>
              </a:solidFill>
              <a:effectLst/>
              <a:latin typeface="+mn-lt"/>
              <a:ea typeface="+mn-ea"/>
              <a:cs typeface="+mn-cs"/>
            </a:rPr>
            <a:t> (generalmente soldati semplici e sottoufficiali sono considerati ceto medio, gli ufficiali di alto grado come i generali rientrano in una categoria intermedia tra l'elite e il ceto medio, nel caso di incarichi di rilievo strategico e influenza alcuni alti ufficiali entrano a pieno titolo nell'elite') e i membri del </a:t>
          </a:r>
          <a:r>
            <a:rPr lang="it-IT" sz="1100" b="1" i="0" u="none" strike="noStrike">
              <a:solidFill>
                <a:schemeClr val="dk1"/>
              </a:solidFill>
              <a:effectLst/>
              <a:latin typeface="+mn-lt"/>
              <a:ea typeface="+mn-ea"/>
              <a:cs typeface="+mn-cs"/>
            </a:rPr>
            <a:t>clero.</a:t>
          </a:r>
          <a:endParaRPr lang="it-IT" sz="1100" b="1"/>
        </a:p>
      </xdr:txBody>
    </xdr:sp>
    <xdr:clientData/>
  </xdr:twoCellAnchor>
  <xdr:twoCellAnchor>
    <xdr:from>
      <xdr:col>0</xdr:col>
      <xdr:colOff>145792</xdr:colOff>
      <xdr:row>76</xdr:row>
      <xdr:rowOff>182335</xdr:rowOff>
    </xdr:from>
    <xdr:to>
      <xdr:col>7</xdr:col>
      <xdr:colOff>223547</xdr:colOff>
      <xdr:row>79</xdr:row>
      <xdr:rowOff>126352</xdr:rowOff>
    </xdr:to>
    <xdr:sp macro="" textlink="">
      <xdr:nvSpPr>
        <xdr:cNvPr id="6" name="CasellaDiTesto 5"/>
        <xdr:cNvSpPr txBox="1"/>
      </xdr:nvSpPr>
      <xdr:spPr>
        <a:xfrm>
          <a:off x="145792" y="18146485"/>
          <a:ext cx="5049805" cy="515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Su 38,5 milioni di </a:t>
          </a:r>
          <a:r>
            <a:rPr lang="it-IT" sz="1100" b="1" i="0">
              <a:solidFill>
                <a:schemeClr val="dk1"/>
              </a:solidFill>
              <a:effectLst/>
              <a:latin typeface="+mn-lt"/>
              <a:ea typeface="+mn-ea"/>
              <a:cs typeface="+mn-cs"/>
            </a:rPr>
            <a:t>contribuenti</a:t>
          </a:r>
          <a:r>
            <a:rPr lang="it-IT" sz="1100" b="0" i="0">
              <a:solidFill>
                <a:schemeClr val="dk1"/>
              </a:solidFill>
              <a:effectLst/>
              <a:latin typeface="+mn-lt"/>
              <a:ea typeface="+mn-ea"/>
              <a:cs typeface="+mn-cs"/>
            </a:rPr>
            <a:t> che dichiarano </a:t>
          </a:r>
          <a:r>
            <a:rPr lang="it-IT" sz="1100" b="1" i="0">
              <a:solidFill>
                <a:schemeClr val="dk1"/>
              </a:solidFill>
              <a:effectLst/>
              <a:latin typeface="+mn-lt"/>
              <a:ea typeface="+mn-ea"/>
              <a:cs typeface="+mn-cs"/>
            </a:rPr>
            <a:t>fino a 40.000 </a:t>
          </a:r>
          <a:r>
            <a:rPr lang="it-IT" sz="1100" b="0" i="0">
              <a:solidFill>
                <a:schemeClr val="dk1"/>
              </a:solidFill>
              <a:effectLst/>
              <a:latin typeface="+mn-lt"/>
              <a:ea typeface="+mn-ea"/>
              <a:cs typeface="+mn-cs"/>
            </a:rPr>
            <a:t>mila euro, 20 milioni sono lavoratori dipendenti che non possono eludere la dichiarazione dei redditi.</a:t>
          </a:r>
          <a:endParaRPr lang="it-IT" sz="1100"/>
        </a:p>
      </xdr:txBody>
    </xdr:sp>
    <xdr:clientData/>
  </xdr:twoCellAnchor>
  <xdr:twoCellAnchor>
    <xdr:from>
      <xdr:col>10</xdr:col>
      <xdr:colOff>87475</xdr:colOff>
      <xdr:row>68</xdr:row>
      <xdr:rowOff>116047</xdr:rowOff>
    </xdr:from>
    <xdr:to>
      <xdr:col>18</xdr:col>
      <xdr:colOff>77756</xdr:colOff>
      <xdr:row>93</xdr:row>
      <xdr:rowOff>106913</xdr:rowOff>
    </xdr:to>
    <xdr:sp macro="" textlink="">
      <xdr:nvSpPr>
        <xdr:cNvPr id="7" name="CasellaDiTesto 6"/>
        <xdr:cNvSpPr txBox="1"/>
      </xdr:nvSpPr>
      <xdr:spPr>
        <a:xfrm>
          <a:off x="6097750" y="16556197"/>
          <a:ext cx="6618125" cy="4753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La Lega spinge per introdurre una </a:t>
          </a:r>
          <a:r>
            <a:rPr lang="it-IT" sz="1100" b="0" i="0" u="none" strike="noStrike">
              <a:solidFill>
                <a:schemeClr val="dk1"/>
              </a:solidFill>
              <a:effectLst/>
              <a:latin typeface="+mn-lt"/>
              <a:ea typeface="+mn-ea"/>
              <a:cs typeface="+mn-cs"/>
              <a:hlinkClick xmlns:r="http://schemas.openxmlformats.org/officeDocument/2006/relationships" r:id=""/>
            </a:rPr>
            <a:t>flat tax</a:t>
          </a:r>
          <a:r>
            <a:rPr lang="it-IT" sz="1100" b="0" i="0">
              <a:solidFill>
                <a:schemeClr val="dk1"/>
              </a:solidFill>
              <a:effectLst/>
              <a:latin typeface="+mn-lt"/>
              <a:ea typeface="+mn-ea"/>
              <a:cs typeface="+mn-cs"/>
            </a:rPr>
            <a:t> del </a:t>
          </a:r>
          <a:r>
            <a:rPr lang="it-IT" sz="1100" b="1" i="0">
              <a:solidFill>
                <a:schemeClr val="dk1"/>
              </a:solidFill>
              <a:effectLst/>
              <a:latin typeface="+mn-lt"/>
              <a:ea typeface="+mn-ea"/>
              <a:cs typeface="+mn-cs"/>
            </a:rPr>
            <a:t>15% sui redditi dei nuclei familiari il cui reddito </a:t>
          </a:r>
          <a:r>
            <a:rPr lang="it-IT" sz="1100" b="1" i="0" u="sng">
              <a:solidFill>
                <a:schemeClr val="dk1"/>
              </a:solidFill>
              <a:effectLst/>
              <a:latin typeface="+mn-lt"/>
              <a:ea typeface="+mn-ea"/>
              <a:cs typeface="+mn-cs"/>
            </a:rPr>
            <a:t>familiare</a:t>
          </a:r>
          <a:r>
            <a:rPr lang="it-IT" sz="1100" b="1" i="0">
              <a:solidFill>
                <a:schemeClr val="dk1"/>
              </a:solidFill>
              <a:effectLst/>
              <a:latin typeface="+mn-lt"/>
              <a:ea typeface="+mn-ea"/>
              <a:cs typeface="+mn-cs"/>
            </a:rPr>
            <a:t> complessivo non superi i 50mila euro.</a:t>
          </a:r>
        </a:p>
        <a:p>
          <a:r>
            <a:rPr lang="it-IT" sz="1100" b="0" i="0">
              <a:solidFill>
                <a:schemeClr val="dk1"/>
              </a:solidFill>
              <a:effectLst/>
              <a:latin typeface="+mn-lt"/>
              <a:ea typeface="+mn-ea"/>
              <a:cs typeface="+mn-cs"/>
            </a:rPr>
            <a:t>Anche sorvolando sulla realizzabilità dell'operazione nell'ambito di un bilancio dello Stato che nell'ultima manovra ha visto addirittura raddoppiare la zavorra di "clausole IVA di salvaguardia" per finanziare altri interventi, questa </a:t>
          </a:r>
          <a:r>
            <a:rPr lang="it-IT" sz="1100" b="0" i="0" u="none" strike="noStrike">
              <a:solidFill>
                <a:schemeClr val="dk1"/>
              </a:solidFill>
              <a:effectLst/>
              <a:latin typeface="+mn-lt"/>
              <a:ea typeface="+mn-ea"/>
              <a:cs typeface="+mn-cs"/>
              <a:hlinkClick xmlns:r="http://schemas.openxmlformats.org/officeDocument/2006/relationships" r:id=""/>
            </a:rPr>
            <a:t>"flat tax per le famiglie con redditi fino a 50mila"</a:t>
          </a:r>
          <a:r>
            <a:rPr lang="it-IT" sz="1100" b="0" i="0">
              <a:solidFill>
                <a:schemeClr val="dk1"/>
              </a:solidFill>
              <a:effectLst/>
              <a:latin typeface="+mn-lt"/>
              <a:ea typeface="+mn-ea"/>
              <a:cs typeface="+mn-cs"/>
            </a:rPr>
            <a:t> sarebbe il più clamoroso incentivo fiscale della storia alle separazioni delle famiglie  bi-reddito del ceto medio, ossia le famiglie in cui lavorano entrambi i coniugi e hanno entrambi redditi individuali sotto i 50mila euro, ma che sommati superano la soglia.</a:t>
          </a:r>
        </a:p>
        <a:p>
          <a:r>
            <a:rPr lang="it-IT" sz="1100" b="0" i="0">
              <a:solidFill>
                <a:schemeClr val="dk1"/>
              </a:solidFill>
              <a:effectLst/>
              <a:latin typeface="+mn-lt"/>
              <a:ea typeface="+mn-ea"/>
              <a:cs typeface="+mn-cs"/>
            </a:rPr>
            <a:t>Per questo tipo di famiglie, i vantaggi di una separazione potrebbero infatti andare da 8mila a 15mila euro di IRPEF in meno all'anno.</a:t>
          </a:r>
        </a:p>
        <a:p>
          <a:r>
            <a:rPr lang="it-IT" sz="1100" b="0" i="0">
              <a:solidFill>
                <a:schemeClr val="dk1"/>
              </a:solidFill>
              <a:effectLst/>
              <a:latin typeface="+mn-lt"/>
              <a:ea typeface="+mn-ea"/>
              <a:cs typeface="+mn-cs"/>
            </a:rPr>
            <a:t>Per le famiglie monoreddito, sarebbe invece conveniente quando l'unico reddito familiare è compreso tra 24mila e 50mila, non conveniente (e quindi converrebbe optare per restare nel regime attuale) quando inferiore a 24mila.</a:t>
          </a:r>
        </a:p>
        <a:p>
          <a:r>
            <a:rPr lang="it-IT" sz="1100" b="0" i="0">
              <a:solidFill>
                <a:schemeClr val="dk1"/>
              </a:solidFill>
              <a:effectLst/>
              <a:latin typeface="+mn-lt"/>
              <a:ea typeface="+mn-ea"/>
              <a:cs typeface="+mn-cs"/>
            </a:rPr>
            <a:t>Stupisce per altro come in questa proposta rimanga molto marginale il peso fiscale dei figli, nonostante a parole tutti si convenga sulla centralità del fattore demografico.</a:t>
          </a:r>
        </a:p>
        <a:p>
          <a:r>
            <a:rPr lang="it-IT" sz="1100" b="0" i="0">
              <a:solidFill>
                <a:schemeClr val="dk1"/>
              </a:solidFill>
              <a:effectLst/>
              <a:latin typeface="+mn-lt"/>
              <a:ea typeface="+mn-ea"/>
              <a:cs typeface="+mn-cs"/>
            </a:rPr>
            <a:t>Se si vuole aiutare le famiglie del ceto medio e medio-basso, non soltanto quelle numerose, bisogna usare le risorse disponibili (ammesso che ce ne siano dopo l'ultima abbuffata di deficit improduttivo di crescita) per aumentare in modo esponenziale il "peso fiscale" dei figli, a partire però già dal primo.</a:t>
          </a:r>
        </a:p>
        <a:p>
          <a:r>
            <a:rPr lang="it-IT" sz="1100" b="0" i="0">
              <a:solidFill>
                <a:schemeClr val="dk1"/>
              </a:solidFill>
              <a:effectLst/>
              <a:latin typeface="+mn-lt"/>
              <a:ea typeface="+mn-ea"/>
              <a:cs typeface="+mn-cs"/>
            </a:rPr>
            <a:t>Il quoziente familiare, per esempio, è un meccanismo che va in questa direzione, perché somma anch'esso i redditi familiari, ma poi li divide per teste, rendendo molto più attenuata la progressività per i nuclei familiari con uno o più figli, per altro in un contesto di assoluta equità, perché tratta in modo uguale nuclei familiari con lo stesso numero di componenti e con lo stesso reddito complessivo, a prescindere dalla sua distribuzione.</a:t>
          </a:r>
        </a:p>
        <a:p>
          <a:r>
            <a:rPr lang="it-IT" sz="1100" b="0" i="0">
              <a:solidFill>
                <a:schemeClr val="dk1"/>
              </a:solidFill>
              <a:effectLst/>
              <a:latin typeface="+mn-lt"/>
              <a:ea typeface="+mn-ea"/>
              <a:cs typeface="+mn-cs"/>
            </a:rPr>
            <a:t>Meccanismi come il quoziente familiare sono insomma un incentivo fiscale ad allargare la famiglia e a stare insieme. L'idea della Lega, invece, anche ove fosse animata dalle migliori intenzioni, va purtroppo nella direzione diametralmente opposta per le ragioni che abbiamo già illustrato.</a:t>
          </a:r>
        </a:p>
        <a:p>
          <a:endParaRPr lang="it-IT" sz="1100"/>
        </a:p>
      </xdr:txBody>
    </xdr:sp>
    <xdr:clientData/>
  </xdr:twoCellAnchor>
  <xdr:twoCellAnchor>
    <xdr:from>
      <xdr:col>0</xdr:col>
      <xdr:colOff>75423</xdr:colOff>
      <xdr:row>69</xdr:row>
      <xdr:rowOff>16135</xdr:rowOff>
    </xdr:from>
    <xdr:to>
      <xdr:col>7</xdr:col>
      <xdr:colOff>233460</xdr:colOff>
      <xdr:row>75</xdr:row>
      <xdr:rowOff>162897</xdr:rowOff>
    </xdr:to>
    <xdr:sp macro="" textlink="">
      <xdr:nvSpPr>
        <xdr:cNvPr id="8" name="CasellaDiTesto 7"/>
        <xdr:cNvSpPr txBox="1"/>
      </xdr:nvSpPr>
      <xdr:spPr>
        <a:xfrm>
          <a:off x="75423" y="16646785"/>
          <a:ext cx="5130087" cy="1289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i="0">
              <a:solidFill>
                <a:schemeClr val="dk1"/>
              </a:solidFill>
              <a:effectLst/>
              <a:latin typeface="+mn-lt"/>
              <a:ea typeface="+mn-ea"/>
              <a:cs typeface="+mn-cs"/>
            </a:rPr>
            <a:t>Il 43,8% degli italiani non raggiunge neanche i 15mila euro </a:t>
          </a:r>
          <a:r>
            <a:rPr lang="it-IT" sz="1100" b="0" i="0">
              <a:solidFill>
                <a:schemeClr val="dk1"/>
              </a:solidFill>
              <a:effectLst/>
              <a:latin typeface="+mn-lt"/>
              <a:ea typeface="+mn-ea"/>
              <a:cs typeface="+mn-cs"/>
            </a:rPr>
            <a:t>(la soglia convenzionale da cui “comincia” la classe media) e ha registrato una perdita di reddito ancora più marcata (oltre il 13%). Inoltre, </a:t>
          </a:r>
          <a:r>
            <a:rPr lang="it-IT" sz="1100" b="1" i="0">
              <a:solidFill>
                <a:schemeClr val="dk1"/>
              </a:solidFill>
              <a:effectLst/>
              <a:latin typeface="+mn-lt"/>
              <a:ea typeface="+mn-ea"/>
              <a:cs typeface="+mn-cs"/>
            </a:rPr>
            <a:t>negli ultimi dieci anni, l’area fino a 15mila euro ha perso 3,3 milioni di dichiaranti</a:t>
          </a:r>
          <a:r>
            <a:rPr lang="it-IT" sz="1100" b="0" i="0">
              <a:solidFill>
                <a:schemeClr val="dk1"/>
              </a:solidFill>
              <a:effectLst/>
              <a:latin typeface="+mn-lt"/>
              <a:ea typeface="+mn-ea"/>
              <a:cs typeface="+mn-cs"/>
            </a:rPr>
            <a:t>. Molti dei quali fanno parte del milione e 200mila contribuenti perduti negli anni della crisi, tra disoccupazione e lavoro nero.</a:t>
          </a:r>
          <a:endParaRPr lang="it-IT" sz="1100"/>
        </a:p>
      </xdr:txBody>
    </xdr:sp>
    <xdr:clientData/>
  </xdr:twoCellAnchor>
  <xdr:twoCellAnchor>
    <xdr:from>
      <xdr:col>10</xdr:col>
      <xdr:colOff>106136</xdr:colOff>
      <xdr:row>61</xdr:row>
      <xdr:rowOff>261451</xdr:rowOff>
    </xdr:from>
    <xdr:to>
      <xdr:col>18</xdr:col>
      <xdr:colOff>55790</xdr:colOff>
      <xdr:row>67</xdr:row>
      <xdr:rowOff>172032</xdr:rowOff>
    </xdr:to>
    <xdr:sp macro="" textlink="">
      <xdr:nvSpPr>
        <xdr:cNvPr id="9" name="CasellaDiTesto 8"/>
        <xdr:cNvSpPr txBox="1"/>
      </xdr:nvSpPr>
      <xdr:spPr>
        <a:xfrm>
          <a:off x="6116411" y="15168076"/>
          <a:ext cx="6599464" cy="125360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La FLAT TAX per le famiglie ridurrà le cinque aliquote Irpef attuali, dal 23 al 43% in base agli scaglioni di reddito, a tre aliquote. Ma la vera novità è che il sistema di tassazione non sarà più calcolato sul singolo contribuente, ma sul nucleo familiare (qualora il reddito totale sia inferiore ai 50.000 euro, per le altre famiglie la situazione rimane invariata). Cambia anche il sistema delle detrazioni proporzionali attuali, sostituite da deduzioni fisse in base alla composizione del gruppo familiare.</a:t>
          </a:r>
          <a:endParaRPr lang="it-IT" sz="1100"/>
        </a:p>
      </xdr:txBody>
    </xdr:sp>
    <xdr:clientData/>
  </xdr:twoCellAnchor>
  <xdr:twoCellAnchor>
    <xdr:from>
      <xdr:col>7</xdr:col>
      <xdr:colOff>19438</xdr:colOff>
      <xdr:row>92</xdr:row>
      <xdr:rowOff>87475</xdr:rowOff>
    </xdr:from>
    <xdr:to>
      <xdr:col>10</xdr:col>
      <xdr:colOff>291582</xdr:colOff>
      <xdr:row>99</xdr:row>
      <xdr:rowOff>165230</xdr:rowOff>
    </xdr:to>
    <xdr:sp macro="" textlink="">
      <xdr:nvSpPr>
        <xdr:cNvPr id="10" name="Callout con freccia in su 9">
          <a:hlinkClick xmlns:r="http://schemas.openxmlformats.org/officeDocument/2006/relationships" r:id="rId1"/>
        </xdr:cNvPr>
        <xdr:cNvSpPr/>
      </xdr:nvSpPr>
      <xdr:spPr>
        <a:xfrm>
          <a:off x="4991488" y="21099625"/>
          <a:ext cx="1310369" cy="141125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165229</xdr:colOff>
      <xdr:row>95</xdr:row>
      <xdr:rowOff>126351</xdr:rowOff>
    </xdr:from>
    <xdr:to>
      <xdr:col>10</xdr:col>
      <xdr:colOff>194388</xdr:colOff>
      <xdr:row>99</xdr:row>
      <xdr:rowOff>68035</xdr:rowOff>
    </xdr:to>
    <xdr:sp macro="" textlink="">
      <xdr:nvSpPr>
        <xdr:cNvPr id="11" name="CasellaDiTesto 10">
          <a:hlinkClick xmlns:r="http://schemas.openxmlformats.org/officeDocument/2006/relationships" r:id="rId1"/>
        </xdr:cNvPr>
        <xdr:cNvSpPr txBox="1"/>
      </xdr:nvSpPr>
      <xdr:spPr>
        <a:xfrm>
          <a:off x="5137279" y="21710001"/>
          <a:ext cx="1067384" cy="70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800" b="1">
              <a:solidFill>
                <a:schemeClr val="bg1"/>
              </a:solidFill>
            </a:rPr>
            <a:t>TORNA</a:t>
          </a:r>
          <a:br>
            <a:rPr lang="it-IT" sz="1800" b="1">
              <a:solidFill>
                <a:schemeClr val="bg1"/>
              </a:solidFill>
            </a:rPr>
          </a:br>
          <a:r>
            <a:rPr lang="it-IT" sz="1800" b="1">
              <a:solidFill>
                <a:schemeClr val="bg1"/>
              </a:solidFill>
            </a:rPr>
            <a:t>SU</a:t>
          </a:r>
        </a:p>
      </xdr:txBody>
    </xdr:sp>
    <xdr:clientData/>
  </xdr:twoCellAnchor>
  <xdr:twoCellAnchor>
    <xdr:from>
      <xdr:col>9</xdr:col>
      <xdr:colOff>29158</xdr:colOff>
      <xdr:row>50</xdr:row>
      <xdr:rowOff>68034</xdr:rowOff>
    </xdr:from>
    <xdr:to>
      <xdr:col>10</xdr:col>
      <xdr:colOff>1</xdr:colOff>
      <xdr:row>56</xdr:row>
      <xdr:rowOff>116633</xdr:rowOff>
    </xdr:to>
    <xdr:sp macro="" textlink="">
      <xdr:nvSpPr>
        <xdr:cNvPr id="12" name="Callout con freccia in su 11">
          <a:hlinkClick xmlns:r="http://schemas.openxmlformats.org/officeDocument/2006/relationships" r:id="rId1"/>
        </xdr:cNvPr>
        <xdr:cNvSpPr/>
      </xdr:nvSpPr>
      <xdr:spPr>
        <a:xfrm>
          <a:off x="5629858" y="12555309"/>
          <a:ext cx="380418" cy="1191599"/>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320154</xdr:colOff>
      <xdr:row>32</xdr:row>
      <xdr:rowOff>124990</xdr:rowOff>
    </xdr:from>
    <xdr:to>
      <xdr:col>17</xdr:col>
      <xdr:colOff>16913</xdr:colOff>
      <xdr:row>33</xdr:row>
      <xdr:rowOff>1220366</xdr:rowOff>
    </xdr:to>
    <xdr:sp macro="" textlink="">
      <xdr:nvSpPr>
        <xdr:cNvPr id="2" name="CasellaDiTesto 1"/>
        <xdr:cNvSpPr txBox="1"/>
      </xdr:nvSpPr>
      <xdr:spPr>
        <a:xfrm>
          <a:off x="510654" y="7906915"/>
          <a:ext cx="11412509" cy="128587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00B050"/>
              </a:solidFill>
            </a:rPr>
            <a:t>Reddito</a:t>
          </a:r>
          <a:r>
            <a:rPr lang="it-IT" sz="1100" b="1" baseline="0">
              <a:solidFill>
                <a:srgbClr val="00B050"/>
              </a:solidFill>
            </a:rPr>
            <a:t> complessivo </a:t>
          </a:r>
          <a:r>
            <a:rPr lang="it-IT" sz="1100" baseline="0"/>
            <a:t>=  Somma dei redditi tassabili </a:t>
          </a:r>
          <a:r>
            <a:rPr lang="it-IT" sz="1100">
              <a:solidFill>
                <a:schemeClr val="dk1"/>
              </a:solidFill>
              <a:effectLst/>
              <a:latin typeface="+mn-lt"/>
              <a:ea typeface="+mn-ea"/>
              <a:cs typeface="+mn-cs"/>
            </a:rPr>
            <a:t>(stipendio, pensione, rediti da lavoro autonomo occasionale, redditi da immobili, ecc.).</a:t>
          </a:r>
          <a:endParaRPr lang="it-IT">
            <a:effectLst/>
          </a:endParaRPr>
        </a:p>
        <a:p>
          <a:r>
            <a:rPr lang="it-IT" sz="1100" b="1" baseline="0"/>
            <a:t>Deduzioni </a:t>
          </a:r>
          <a:r>
            <a:rPr lang="it-IT" sz="1100" baseline="0"/>
            <a:t>=  Spese che riducono il reddito complessivo  su cui poi calcolare l'imposta (contributi previdenziali e assistenziali, erogazioni in favore di enti non profit, ecc.).</a:t>
          </a:r>
        </a:p>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00B050"/>
              </a:solidFill>
              <a:effectLst/>
              <a:latin typeface="+mn-lt"/>
              <a:ea typeface="+mn-ea"/>
              <a:cs typeface="+mn-cs"/>
            </a:rPr>
            <a:t>Reddito imponibile</a:t>
          </a:r>
          <a:r>
            <a:rPr lang="it-IT" sz="1100">
              <a:solidFill>
                <a:srgbClr val="00B050"/>
              </a:solidFill>
              <a:effectLst/>
              <a:latin typeface="+mn-lt"/>
              <a:ea typeface="+mn-ea"/>
              <a:cs typeface="+mn-cs"/>
            </a:rPr>
            <a:t> </a:t>
          </a:r>
          <a:r>
            <a:rPr lang="it-IT" sz="1100">
              <a:solidFill>
                <a:schemeClr val="dk1"/>
              </a:solidFill>
              <a:effectLst/>
              <a:latin typeface="+mn-lt"/>
              <a:ea typeface="+mn-ea"/>
              <a:cs typeface="+mn-cs"/>
            </a:rPr>
            <a:t>= Reddito complessivo diminuito delle deduzioni spettanti.</a:t>
          </a:r>
        </a:p>
        <a:p>
          <a:pPr marL="0" marR="0" indent="0" defTabSz="914400" eaLnBrk="1" fontAlgn="auto" latinLnBrk="0" hangingPunct="1">
            <a:lnSpc>
              <a:spcPct val="100000"/>
            </a:lnSpc>
            <a:spcBef>
              <a:spcPts val="0"/>
            </a:spcBef>
            <a:spcAft>
              <a:spcPts val="0"/>
            </a:spcAft>
            <a:buClrTx/>
            <a:buSzTx/>
            <a:buFontTx/>
            <a:buNone/>
            <a:tabLst/>
            <a:defRPr/>
          </a:pPr>
          <a:r>
            <a:rPr lang="it-IT" sz="1100" b="1">
              <a:solidFill>
                <a:srgbClr val="FF0000"/>
              </a:solidFill>
            </a:rPr>
            <a:t>Imposta lorda </a:t>
          </a:r>
          <a:r>
            <a:rPr lang="it-IT" sz="1100"/>
            <a:t>= Imposta dovuta calcolata sul reddito imponibile.</a:t>
          </a:r>
        </a:p>
        <a:p>
          <a:r>
            <a:rPr lang="it-IT" sz="1100" b="1"/>
            <a:t>Detrazioni fiscali = </a:t>
          </a:r>
          <a:r>
            <a:rPr lang="it-IT" sz="1100" b="0"/>
            <a:t>Spese che diminuiscono l'imposta da pagare (spese per la salute, per l'istruzione,  interessi sui mutui, ecc.).</a:t>
          </a:r>
        </a:p>
        <a:p>
          <a:r>
            <a:rPr lang="it-IT" sz="1100" b="1">
              <a:solidFill>
                <a:srgbClr val="FF0000"/>
              </a:solidFill>
            </a:rPr>
            <a:t>IRPEF netta </a:t>
          </a:r>
          <a:r>
            <a:rPr lang="it-IT" sz="1100" b="1"/>
            <a:t>= </a:t>
          </a:r>
          <a:r>
            <a:rPr lang="it-IT" sz="1100" b="0"/>
            <a:t>Imposta lorda diminuita delle detrazioni spettanti.</a:t>
          </a:r>
        </a:p>
        <a:p>
          <a:r>
            <a:rPr lang="it-IT" sz="1100" b="1">
              <a:solidFill>
                <a:srgbClr val="00B050"/>
              </a:solidFill>
            </a:rPr>
            <a:t>Reddito</a:t>
          </a:r>
          <a:r>
            <a:rPr lang="it-IT" sz="1100" b="1" baseline="0">
              <a:solidFill>
                <a:srgbClr val="00B050"/>
              </a:solidFill>
            </a:rPr>
            <a:t> netto </a:t>
          </a:r>
          <a:r>
            <a:rPr lang="it-IT" sz="1100" b="1" baseline="0"/>
            <a:t>= </a:t>
          </a:r>
          <a:r>
            <a:rPr lang="it-IT" sz="1100" b="0" baseline="0"/>
            <a:t>Reddito restante dopo aver pagato l'IRPEF.</a:t>
          </a:r>
          <a:endParaRPr lang="it-IT" sz="1100" b="0"/>
        </a:p>
      </xdr:txBody>
    </xdr:sp>
    <xdr:clientData/>
  </xdr:twoCellAnchor>
  <xdr:twoCellAnchor>
    <xdr:from>
      <xdr:col>10</xdr:col>
      <xdr:colOff>9720</xdr:colOff>
      <xdr:row>35</xdr:row>
      <xdr:rowOff>0</xdr:rowOff>
    </xdr:from>
    <xdr:to>
      <xdr:col>17</xdr:col>
      <xdr:colOff>602603</xdr:colOff>
      <xdr:row>58</xdr:row>
      <xdr:rowOff>152400</xdr:rowOff>
    </xdr:to>
    <xdr:sp macro="" textlink="">
      <xdr:nvSpPr>
        <xdr:cNvPr id="3" name="CasellaDiTesto 2"/>
        <xdr:cNvSpPr txBox="1"/>
      </xdr:nvSpPr>
      <xdr:spPr>
        <a:xfrm>
          <a:off x="6019995" y="9544050"/>
          <a:ext cx="6488858" cy="46196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it-IT" sz="1100" b="0" i="0">
              <a:solidFill>
                <a:schemeClr val="dk1"/>
              </a:solidFill>
              <a:effectLst/>
              <a:latin typeface="+mn-lt"/>
              <a:ea typeface="+mn-ea"/>
              <a:cs typeface="+mn-cs"/>
            </a:rPr>
            <a:t/>
          </a:r>
          <a:br>
            <a:rPr lang="it-IT" sz="1100" b="0" i="0">
              <a:solidFill>
                <a:schemeClr val="dk1"/>
              </a:solidFill>
              <a:effectLst/>
              <a:latin typeface="+mn-lt"/>
              <a:ea typeface="+mn-ea"/>
              <a:cs typeface="+mn-cs"/>
            </a:rPr>
          </a:br>
          <a:r>
            <a:rPr lang="it-IT" sz="1100" b="0" i="0">
              <a:solidFill>
                <a:schemeClr val="dk1"/>
              </a:solidFill>
              <a:effectLst/>
              <a:latin typeface="+mn-lt"/>
              <a:ea typeface="+mn-ea"/>
              <a:cs typeface="+mn-cs"/>
            </a:rPr>
            <a:t>Su 156 miliardi di IRPEF dovuta, 12 sono quelli dovuti per l’addizionale regionale e 4,8 quelli per l’addizionale comunale: circa il 10% del prelievo complessivamente esercitato sui redditi delle persone fisiche soggetti a IRPEF</a:t>
          </a:r>
          <a:r>
            <a:rPr lang="it-IT" sz="1100" b="1" i="0">
              <a:solidFill>
                <a:schemeClr val="dk1"/>
              </a:solidFill>
              <a:effectLst/>
              <a:latin typeface="+mn-lt"/>
              <a:ea typeface="+mn-ea"/>
              <a:cs typeface="+mn-cs"/>
            </a:rPr>
            <a:t>. Per la fascia di contribuenti che dichiarano meno di 20.000 euro di reddito complessivo l’incidenza delle addizionali arriva però a superare il 17%, mentre scende al 7% per quelli che ne dichiarano più di 100.000.</a:t>
          </a:r>
          <a:r>
            <a:rPr lang="it-IT" sz="1100" b="0" i="0">
              <a:solidFill>
                <a:schemeClr val="dk1"/>
              </a:solidFill>
              <a:effectLst/>
              <a:latin typeface="+mn-lt"/>
              <a:ea typeface="+mn-ea"/>
              <a:cs typeface="+mn-cs"/>
            </a:rPr>
            <a:t> Sono alcuni dei dati che emergono da una elaborazione effettuata dal Centro studi del Consiglio nazionale dei commercialisti.</a:t>
          </a:r>
        </a:p>
        <a:p>
          <a:pPr fontAlgn="base"/>
          <a:r>
            <a:rPr lang="it-IT" sz="1100" b="0" i="0">
              <a:solidFill>
                <a:schemeClr val="dk1"/>
              </a:solidFill>
              <a:effectLst/>
              <a:latin typeface="+mn-lt"/>
              <a:ea typeface="+mn-ea"/>
              <a:cs typeface="+mn-cs"/>
            </a:rPr>
            <a:t>Il Lazio si colloca al primo posto nella classifica delle regioni più incise dall’addizionale regionale IRPEF. Si paga di meno in Sardegna e al Nord-est.</a:t>
          </a:r>
        </a:p>
        <a:p>
          <a:pPr fontAlgn="base"/>
          <a:r>
            <a:rPr lang="it-IT" sz="1100" b="0" i="0">
              <a:solidFill>
                <a:schemeClr val="dk1"/>
              </a:solidFill>
              <a:effectLst/>
              <a:latin typeface="+mn-lt"/>
              <a:ea typeface="+mn-ea"/>
              <a:cs typeface="+mn-cs"/>
            </a:rPr>
            <a:t>È quanto emerge da una elaborazione effettuata dal Centro studi del Consiglio nazionale dei commercialisti, che ha incrociato i dati delle dichiarazioni dei redditi e i modelli CUD, presentati nel 2017 per l’anno d’imposta 2016, con le aliquote e gli scaglioni deliberati da ciascuna Regione per l’applicazione dell’addizionale di propria spettanza.</a:t>
          </a:r>
        </a:p>
        <a:p>
          <a:pPr fontAlgn="base"/>
          <a:r>
            <a:rPr lang="it-IT" sz="1100" b="0" i="0">
              <a:solidFill>
                <a:schemeClr val="dk1"/>
              </a:solidFill>
              <a:effectLst/>
              <a:latin typeface="+mn-lt"/>
              <a:ea typeface="+mn-ea"/>
              <a:cs typeface="+mn-cs"/>
            </a:rPr>
            <a:t>Secondo il Presidente del CNDCEC Massimo Miani, “è presto ancora per parlare di calcoli di convenienza fiscale nello scegliere tra stabilire la propria residenza personale in una regione piuttosto che in un’altra, ma è indubbio che, per chi dichiara redditi di una certa entità, la forbice è già oggi significativa tra, ad esempio, regioni come il Lazio ed il Veneto ed eventuali sue future dilatazioni future  finirebbero per rendere questo fattore tutt’altro che trascurabile per una platea crescente di contribuenti”.</a:t>
          </a:r>
        </a:p>
        <a:p>
          <a:pPr fontAlgn="base"/>
          <a:r>
            <a:rPr lang="it-IT" sz="1100" b="0" i="0">
              <a:solidFill>
                <a:schemeClr val="dk1"/>
              </a:solidFill>
              <a:effectLst/>
              <a:latin typeface="+mn-lt"/>
              <a:ea typeface="+mn-ea"/>
              <a:cs typeface="+mn-cs"/>
            </a:rPr>
            <a:t>I dati dello studio</a:t>
          </a:r>
        </a:p>
        <a:p>
          <a:pPr fontAlgn="base"/>
          <a:r>
            <a:rPr lang="it-IT" sz="1100" b="0" i="0">
              <a:solidFill>
                <a:schemeClr val="dk1"/>
              </a:solidFill>
              <a:effectLst/>
              <a:latin typeface="+mn-lt"/>
              <a:ea typeface="+mn-ea"/>
              <a:cs typeface="+mn-cs"/>
            </a:rPr>
            <a:t>A) addizionale regionale media </a:t>
          </a:r>
          <a:r>
            <a:rPr lang="it-IT" sz="1100" b="1" i="0">
              <a:solidFill>
                <a:schemeClr val="dk1"/>
              </a:solidFill>
              <a:effectLst/>
              <a:latin typeface="+mn-lt"/>
              <a:ea typeface="+mn-ea"/>
              <a:cs typeface="+mn-cs"/>
            </a:rPr>
            <a:t>con 36.000 euro di reddito imponibile</a:t>
          </a:r>
        </a:p>
        <a:p>
          <a:pPr fontAlgn="base"/>
          <a:r>
            <a:rPr lang="it-IT" sz="1100" b="1" i="0">
              <a:solidFill>
                <a:schemeClr val="dk1"/>
              </a:solidFill>
              <a:effectLst/>
              <a:latin typeface="+mn-lt"/>
              <a:ea typeface="+mn-ea"/>
              <a:cs typeface="+mn-cs"/>
            </a:rPr>
            <a:t>L’addizionale regionale più cara si paga nel Lazio (849 euro), </a:t>
          </a:r>
          <a:r>
            <a:rPr lang="it-IT" sz="1100" b="0" i="0">
              <a:solidFill>
                <a:schemeClr val="dk1"/>
              </a:solidFill>
              <a:effectLst/>
              <a:latin typeface="+mn-lt"/>
              <a:ea typeface="+mn-ea"/>
              <a:cs typeface="+mn-cs"/>
            </a:rPr>
            <a:t>seguito da Molise (789 euro), Campania (731,00) e Piemonte (740 euro). </a:t>
          </a:r>
          <a:r>
            <a:rPr lang="it-IT" sz="1100" b="1" i="0">
              <a:solidFill>
                <a:schemeClr val="dk1"/>
              </a:solidFill>
              <a:effectLst/>
              <a:latin typeface="+mn-lt"/>
              <a:ea typeface="+mn-ea"/>
              <a:cs typeface="+mn-cs"/>
            </a:rPr>
            <a:t>Le addizionali meno care si pagano nel Nord Est e in Sardegna. Il Friuli Venezia Giulia è la regione con le addizionali IRPEF più basse (363 euro)</a:t>
          </a:r>
        </a:p>
        <a:p>
          <a:pPr fontAlgn="base"/>
          <a:r>
            <a:rPr lang="it-IT" sz="1100" b="0" i="0">
              <a:solidFill>
                <a:schemeClr val="dk1"/>
              </a:solidFill>
              <a:effectLst/>
              <a:latin typeface="+mn-lt"/>
              <a:ea typeface="+mn-ea"/>
              <a:cs typeface="+mn-cs"/>
            </a:rPr>
            <a:t>La differenza tra Lazio e Friuli arriva a poco meno di 500 euro.</a:t>
          </a:r>
        </a:p>
        <a:p>
          <a:endParaRPr lang="it-IT" sz="1100"/>
        </a:p>
      </xdr:txBody>
    </xdr:sp>
    <xdr:clientData/>
  </xdr:twoCellAnchor>
  <xdr:twoCellAnchor>
    <xdr:from>
      <xdr:col>0</xdr:col>
      <xdr:colOff>71729</xdr:colOff>
      <xdr:row>80</xdr:row>
      <xdr:rowOff>192639</xdr:rowOff>
    </xdr:from>
    <xdr:to>
      <xdr:col>7</xdr:col>
      <xdr:colOff>223546</xdr:colOff>
      <xdr:row>86</xdr:row>
      <xdr:rowOff>55984</xdr:rowOff>
    </xdr:to>
    <xdr:sp macro="" textlink="">
      <xdr:nvSpPr>
        <xdr:cNvPr id="4" name="CasellaDiTesto 3"/>
        <xdr:cNvSpPr txBox="1"/>
      </xdr:nvSpPr>
      <xdr:spPr>
        <a:xfrm>
          <a:off x="71729" y="18918789"/>
          <a:ext cx="5123867" cy="100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Gli appartenenti al </a:t>
          </a:r>
          <a:r>
            <a:rPr lang="it-IT" sz="1100" b="1" i="0">
              <a:solidFill>
                <a:schemeClr val="dk1"/>
              </a:solidFill>
              <a:effectLst/>
              <a:latin typeface="+mn-lt"/>
              <a:ea typeface="+mn-ea"/>
              <a:cs typeface="+mn-cs"/>
            </a:rPr>
            <a:t>ceto medio</a:t>
          </a:r>
          <a:r>
            <a:rPr lang="it-IT" sz="1100" b="0" i="0">
              <a:solidFill>
                <a:schemeClr val="dk1"/>
              </a:solidFill>
              <a:effectLst/>
              <a:latin typeface="+mn-lt"/>
              <a:ea typeface="+mn-ea"/>
              <a:cs typeface="+mn-cs"/>
            </a:rPr>
            <a:t>, a seconda dell’ampiezza del nucleo familiare, si collocano nelle seguenti classi di reddito: dai 21.800 ai 23.000 euro, le famiglie di due persone; dai 29mila ai 30.600 euro, le famiglie con tre componenti; dai 35.500 ai 37.500 euro, i nuclei familiari di 4 componenti; dai 41.400 ai 43.700, le famiglie più numerose.</a:t>
          </a:r>
        </a:p>
        <a:p>
          <a:r>
            <a:rPr lang="it-IT" sz="1100" b="0" i="0">
              <a:solidFill>
                <a:schemeClr val="dk1"/>
              </a:solidFill>
              <a:effectLst/>
              <a:latin typeface="+mn-lt"/>
              <a:ea typeface="+mn-ea"/>
              <a:cs typeface="+mn-cs"/>
            </a:rPr>
            <a:t>Dati Eurispes</a:t>
          </a:r>
          <a:endParaRPr lang="it-IT" sz="1100"/>
        </a:p>
      </xdr:txBody>
    </xdr:sp>
    <xdr:clientData/>
  </xdr:twoCellAnchor>
  <xdr:twoCellAnchor>
    <xdr:from>
      <xdr:col>0</xdr:col>
      <xdr:colOff>81450</xdr:colOff>
      <xdr:row>87</xdr:row>
      <xdr:rowOff>16718</xdr:rowOff>
    </xdr:from>
    <xdr:to>
      <xdr:col>7</xdr:col>
      <xdr:colOff>204109</xdr:colOff>
      <xdr:row>93</xdr:row>
      <xdr:rowOff>19439</xdr:rowOff>
    </xdr:to>
    <xdr:sp macro="" textlink="">
      <xdr:nvSpPr>
        <xdr:cNvPr id="5" name="CasellaDiTesto 4"/>
        <xdr:cNvSpPr txBox="1"/>
      </xdr:nvSpPr>
      <xdr:spPr>
        <a:xfrm>
          <a:off x="81450" y="20076368"/>
          <a:ext cx="5094709" cy="1145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Nel </a:t>
          </a:r>
          <a:r>
            <a:rPr lang="it-IT" sz="1100" b="1" i="0">
              <a:solidFill>
                <a:schemeClr val="dk1"/>
              </a:solidFill>
              <a:effectLst/>
              <a:latin typeface="+mn-lt"/>
              <a:ea typeface="+mn-ea"/>
              <a:cs typeface="+mn-cs"/>
            </a:rPr>
            <a:t>ceto medio </a:t>
          </a:r>
          <a:r>
            <a:rPr lang="it-IT" sz="1100" b="0" i="0">
              <a:solidFill>
                <a:schemeClr val="dk1"/>
              </a:solidFill>
              <a:effectLst/>
              <a:latin typeface="+mn-lt"/>
              <a:ea typeface="+mn-ea"/>
              <a:cs typeface="+mn-cs"/>
            </a:rPr>
            <a:t>sono tradizionalmente annoverati i commercianti, gli </a:t>
          </a:r>
          <a:r>
            <a:rPr lang="it-IT" sz="1100" b="1" i="0">
              <a:solidFill>
                <a:schemeClr val="dk1"/>
              </a:solidFill>
              <a:effectLst/>
              <a:latin typeface="+mn-lt"/>
              <a:ea typeface="+mn-ea"/>
              <a:cs typeface="+mn-cs"/>
            </a:rPr>
            <a:t>artigiani</a:t>
          </a:r>
          <a:r>
            <a:rPr lang="it-IT" sz="1100" b="0" i="0">
              <a:solidFill>
                <a:schemeClr val="dk1"/>
              </a:solidFill>
              <a:effectLst/>
              <a:latin typeface="+mn-lt"/>
              <a:ea typeface="+mn-ea"/>
              <a:cs typeface="+mn-cs"/>
            </a:rPr>
            <a:t>, gli </a:t>
          </a:r>
          <a:r>
            <a:rPr lang="it-IT" sz="1100" b="1" i="0">
              <a:solidFill>
                <a:schemeClr val="dk1"/>
              </a:solidFill>
              <a:effectLst/>
              <a:latin typeface="+mn-lt"/>
              <a:ea typeface="+mn-ea"/>
              <a:cs typeface="+mn-cs"/>
            </a:rPr>
            <a:t>impiegati</a:t>
          </a:r>
          <a:r>
            <a:rPr lang="it-IT" sz="1100" b="0" i="0">
              <a:solidFill>
                <a:schemeClr val="dk1"/>
              </a:solidFill>
              <a:effectLst/>
              <a:latin typeface="+mn-lt"/>
              <a:ea typeface="+mn-ea"/>
              <a:cs typeface="+mn-cs"/>
            </a:rPr>
            <a:t>, i </a:t>
          </a:r>
          <a:r>
            <a:rPr lang="it-IT" sz="1100" b="1" i="0" u="none" strike="noStrike">
              <a:solidFill>
                <a:schemeClr val="dk1"/>
              </a:solidFill>
              <a:effectLst/>
              <a:latin typeface="+mn-lt"/>
              <a:ea typeface="+mn-ea"/>
              <a:cs typeface="+mn-cs"/>
            </a:rPr>
            <a:t>liberi professionisti</a:t>
          </a:r>
          <a:r>
            <a:rPr lang="it-IT" sz="1100" b="0" i="0">
              <a:solidFill>
                <a:schemeClr val="dk1"/>
              </a:solidFill>
              <a:effectLst/>
              <a:latin typeface="+mn-lt"/>
              <a:ea typeface="+mn-ea"/>
              <a:cs typeface="+mn-cs"/>
            </a:rPr>
            <a:t>, i </a:t>
          </a:r>
          <a:r>
            <a:rPr lang="it-IT" sz="1100" b="1" i="0" u="none" strike="noStrike">
              <a:solidFill>
                <a:schemeClr val="dk1"/>
              </a:solidFill>
              <a:effectLst/>
              <a:latin typeface="+mn-lt"/>
              <a:ea typeface="+mn-ea"/>
              <a:cs typeface="+mn-cs"/>
            </a:rPr>
            <a:t>militari</a:t>
          </a:r>
          <a:r>
            <a:rPr lang="it-IT" sz="1100" b="0" i="0">
              <a:solidFill>
                <a:schemeClr val="dk1"/>
              </a:solidFill>
              <a:effectLst/>
              <a:latin typeface="+mn-lt"/>
              <a:ea typeface="+mn-ea"/>
              <a:cs typeface="+mn-cs"/>
            </a:rPr>
            <a:t> (generalmente soldati semplici e sottoufficiali sono considerati ceto medio, gli ufficiali di alto grado come i generali rientrano in una categoria intermedia tra l'elite e il ceto medio, nel caso di incarichi di rilievo strategico e influenza alcuni alti ufficiali entrano a pieno titolo nell'elite') e i membri del </a:t>
          </a:r>
          <a:r>
            <a:rPr lang="it-IT" sz="1100" b="1" i="0" u="none" strike="noStrike">
              <a:solidFill>
                <a:schemeClr val="dk1"/>
              </a:solidFill>
              <a:effectLst/>
              <a:latin typeface="+mn-lt"/>
              <a:ea typeface="+mn-ea"/>
              <a:cs typeface="+mn-cs"/>
            </a:rPr>
            <a:t>clero.</a:t>
          </a:r>
          <a:endParaRPr lang="it-IT" sz="1100" b="1"/>
        </a:p>
      </xdr:txBody>
    </xdr:sp>
    <xdr:clientData/>
  </xdr:twoCellAnchor>
  <xdr:twoCellAnchor>
    <xdr:from>
      <xdr:col>0</xdr:col>
      <xdr:colOff>145792</xdr:colOff>
      <xdr:row>76</xdr:row>
      <xdr:rowOff>182335</xdr:rowOff>
    </xdr:from>
    <xdr:to>
      <xdr:col>7</xdr:col>
      <xdr:colOff>223547</xdr:colOff>
      <xdr:row>79</xdr:row>
      <xdr:rowOff>126352</xdr:rowOff>
    </xdr:to>
    <xdr:sp macro="" textlink="">
      <xdr:nvSpPr>
        <xdr:cNvPr id="6" name="CasellaDiTesto 5"/>
        <xdr:cNvSpPr txBox="1"/>
      </xdr:nvSpPr>
      <xdr:spPr>
        <a:xfrm>
          <a:off x="145792" y="18146485"/>
          <a:ext cx="5049805" cy="515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Su 38,5 milioni di </a:t>
          </a:r>
          <a:r>
            <a:rPr lang="it-IT" sz="1100" b="1" i="0">
              <a:solidFill>
                <a:schemeClr val="dk1"/>
              </a:solidFill>
              <a:effectLst/>
              <a:latin typeface="+mn-lt"/>
              <a:ea typeface="+mn-ea"/>
              <a:cs typeface="+mn-cs"/>
            </a:rPr>
            <a:t>contribuenti</a:t>
          </a:r>
          <a:r>
            <a:rPr lang="it-IT" sz="1100" b="0" i="0">
              <a:solidFill>
                <a:schemeClr val="dk1"/>
              </a:solidFill>
              <a:effectLst/>
              <a:latin typeface="+mn-lt"/>
              <a:ea typeface="+mn-ea"/>
              <a:cs typeface="+mn-cs"/>
            </a:rPr>
            <a:t> che dichiarano </a:t>
          </a:r>
          <a:r>
            <a:rPr lang="it-IT" sz="1100" b="1" i="0">
              <a:solidFill>
                <a:schemeClr val="dk1"/>
              </a:solidFill>
              <a:effectLst/>
              <a:latin typeface="+mn-lt"/>
              <a:ea typeface="+mn-ea"/>
              <a:cs typeface="+mn-cs"/>
            </a:rPr>
            <a:t>fino a 40.000 </a:t>
          </a:r>
          <a:r>
            <a:rPr lang="it-IT" sz="1100" b="0" i="0">
              <a:solidFill>
                <a:schemeClr val="dk1"/>
              </a:solidFill>
              <a:effectLst/>
              <a:latin typeface="+mn-lt"/>
              <a:ea typeface="+mn-ea"/>
              <a:cs typeface="+mn-cs"/>
            </a:rPr>
            <a:t>mila euro, 20 milioni sono lavoratori dipendenti che non possono eludere la dichiarazione dei redditi.</a:t>
          </a:r>
          <a:endParaRPr lang="it-IT" sz="1100"/>
        </a:p>
      </xdr:txBody>
    </xdr:sp>
    <xdr:clientData/>
  </xdr:twoCellAnchor>
  <xdr:twoCellAnchor>
    <xdr:from>
      <xdr:col>10</xdr:col>
      <xdr:colOff>87475</xdr:colOff>
      <xdr:row>68</xdr:row>
      <xdr:rowOff>116047</xdr:rowOff>
    </xdr:from>
    <xdr:to>
      <xdr:col>18</xdr:col>
      <xdr:colOff>77756</xdr:colOff>
      <xdr:row>93</xdr:row>
      <xdr:rowOff>106913</xdr:rowOff>
    </xdr:to>
    <xdr:sp macro="" textlink="">
      <xdr:nvSpPr>
        <xdr:cNvPr id="7" name="CasellaDiTesto 6"/>
        <xdr:cNvSpPr txBox="1"/>
      </xdr:nvSpPr>
      <xdr:spPr>
        <a:xfrm>
          <a:off x="6097750" y="16556197"/>
          <a:ext cx="6618125" cy="4753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La Lega spinge per introdurre una </a:t>
          </a:r>
          <a:r>
            <a:rPr lang="it-IT" sz="1100" b="0" i="0" u="none" strike="noStrike">
              <a:solidFill>
                <a:schemeClr val="dk1"/>
              </a:solidFill>
              <a:effectLst/>
              <a:latin typeface="+mn-lt"/>
              <a:ea typeface="+mn-ea"/>
              <a:cs typeface="+mn-cs"/>
              <a:hlinkClick xmlns:r="http://schemas.openxmlformats.org/officeDocument/2006/relationships" r:id=""/>
            </a:rPr>
            <a:t>flat tax</a:t>
          </a:r>
          <a:r>
            <a:rPr lang="it-IT" sz="1100" b="0" i="0">
              <a:solidFill>
                <a:schemeClr val="dk1"/>
              </a:solidFill>
              <a:effectLst/>
              <a:latin typeface="+mn-lt"/>
              <a:ea typeface="+mn-ea"/>
              <a:cs typeface="+mn-cs"/>
            </a:rPr>
            <a:t> del </a:t>
          </a:r>
          <a:r>
            <a:rPr lang="it-IT" sz="1100" b="1" i="0">
              <a:solidFill>
                <a:schemeClr val="dk1"/>
              </a:solidFill>
              <a:effectLst/>
              <a:latin typeface="+mn-lt"/>
              <a:ea typeface="+mn-ea"/>
              <a:cs typeface="+mn-cs"/>
            </a:rPr>
            <a:t>15% sui redditi dei nuclei familiari il cui reddito </a:t>
          </a:r>
          <a:r>
            <a:rPr lang="it-IT" sz="1100" b="1" i="0" u="sng">
              <a:solidFill>
                <a:schemeClr val="dk1"/>
              </a:solidFill>
              <a:effectLst/>
              <a:latin typeface="+mn-lt"/>
              <a:ea typeface="+mn-ea"/>
              <a:cs typeface="+mn-cs"/>
            </a:rPr>
            <a:t>familiare</a:t>
          </a:r>
          <a:r>
            <a:rPr lang="it-IT" sz="1100" b="1" i="0">
              <a:solidFill>
                <a:schemeClr val="dk1"/>
              </a:solidFill>
              <a:effectLst/>
              <a:latin typeface="+mn-lt"/>
              <a:ea typeface="+mn-ea"/>
              <a:cs typeface="+mn-cs"/>
            </a:rPr>
            <a:t> complessivo non superi i 50mila euro.</a:t>
          </a:r>
        </a:p>
        <a:p>
          <a:r>
            <a:rPr lang="it-IT" sz="1100" b="0" i="0">
              <a:solidFill>
                <a:schemeClr val="dk1"/>
              </a:solidFill>
              <a:effectLst/>
              <a:latin typeface="+mn-lt"/>
              <a:ea typeface="+mn-ea"/>
              <a:cs typeface="+mn-cs"/>
            </a:rPr>
            <a:t>Anche sorvolando sulla realizzabilità dell'operazione nell'ambito di un bilancio dello Stato che nell'ultima manovra ha visto addirittura raddoppiare la zavorra di "clausole IVA di salvaguardia" per finanziare altri interventi, questa </a:t>
          </a:r>
          <a:r>
            <a:rPr lang="it-IT" sz="1100" b="0" i="0" u="none" strike="noStrike">
              <a:solidFill>
                <a:schemeClr val="dk1"/>
              </a:solidFill>
              <a:effectLst/>
              <a:latin typeface="+mn-lt"/>
              <a:ea typeface="+mn-ea"/>
              <a:cs typeface="+mn-cs"/>
              <a:hlinkClick xmlns:r="http://schemas.openxmlformats.org/officeDocument/2006/relationships" r:id=""/>
            </a:rPr>
            <a:t>"flat tax per le famiglie con redditi fino a 50mila"</a:t>
          </a:r>
          <a:r>
            <a:rPr lang="it-IT" sz="1100" b="0" i="0">
              <a:solidFill>
                <a:schemeClr val="dk1"/>
              </a:solidFill>
              <a:effectLst/>
              <a:latin typeface="+mn-lt"/>
              <a:ea typeface="+mn-ea"/>
              <a:cs typeface="+mn-cs"/>
            </a:rPr>
            <a:t> sarebbe il più clamoroso incentivo fiscale della storia alle separazioni delle famiglie  bi-reddito del ceto medio, ossia le famiglie in cui lavorano entrambi i coniugi e hanno entrambi redditi individuali sotto i 50mila euro, ma che sommati superano la soglia.</a:t>
          </a:r>
        </a:p>
        <a:p>
          <a:r>
            <a:rPr lang="it-IT" sz="1100" b="0" i="0">
              <a:solidFill>
                <a:schemeClr val="dk1"/>
              </a:solidFill>
              <a:effectLst/>
              <a:latin typeface="+mn-lt"/>
              <a:ea typeface="+mn-ea"/>
              <a:cs typeface="+mn-cs"/>
            </a:rPr>
            <a:t>Per questo tipo di famiglie, i vantaggi di una separazione potrebbero infatti andare da 8mila a 15mila euro di IRPEF in meno all'anno.</a:t>
          </a:r>
        </a:p>
        <a:p>
          <a:r>
            <a:rPr lang="it-IT" sz="1100" b="0" i="0">
              <a:solidFill>
                <a:schemeClr val="dk1"/>
              </a:solidFill>
              <a:effectLst/>
              <a:latin typeface="+mn-lt"/>
              <a:ea typeface="+mn-ea"/>
              <a:cs typeface="+mn-cs"/>
            </a:rPr>
            <a:t>Per le famiglie monoreddito, sarebbe invece conveniente quando l'unico reddito familiare è compreso tra 24mila e 50mila, non conveniente (e quindi converrebbe optare per restare nel regime attuale) quando inferiore a 24mila.</a:t>
          </a:r>
        </a:p>
        <a:p>
          <a:r>
            <a:rPr lang="it-IT" sz="1100" b="0" i="0">
              <a:solidFill>
                <a:schemeClr val="dk1"/>
              </a:solidFill>
              <a:effectLst/>
              <a:latin typeface="+mn-lt"/>
              <a:ea typeface="+mn-ea"/>
              <a:cs typeface="+mn-cs"/>
            </a:rPr>
            <a:t>Stupisce per altro come in questa proposta rimanga molto marginale il peso fiscale dei figli, nonostante a parole tutti si convenga sulla centralità del fattore demografico.</a:t>
          </a:r>
        </a:p>
        <a:p>
          <a:r>
            <a:rPr lang="it-IT" sz="1100" b="0" i="0">
              <a:solidFill>
                <a:schemeClr val="dk1"/>
              </a:solidFill>
              <a:effectLst/>
              <a:latin typeface="+mn-lt"/>
              <a:ea typeface="+mn-ea"/>
              <a:cs typeface="+mn-cs"/>
            </a:rPr>
            <a:t>Se si vuole aiutare le famiglie del ceto medio e medio-basso, non soltanto quelle numerose, bisogna usare le risorse disponibili (ammesso che ce ne siano dopo l'ultima abbuffata di deficit improduttivo di crescita) per aumentare in modo esponenziale il "peso fiscale" dei figli, a partire però già dal primo.</a:t>
          </a:r>
        </a:p>
        <a:p>
          <a:r>
            <a:rPr lang="it-IT" sz="1100" b="0" i="0">
              <a:solidFill>
                <a:schemeClr val="dk1"/>
              </a:solidFill>
              <a:effectLst/>
              <a:latin typeface="+mn-lt"/>
              <a:ea typeface="+mn-ea"/>
              <a:cs typeface="+mn-cs"/>
            </a:rPr>
            <a:t>Il quoziente familiare, per esempio, è un meccanismo che va in questa direzione, perché somma anch'esso i redditi familiari, ma poi li divide per teste, rendendo molto più attenuata la progressività per i nuclei familiari con uno o più figli, per altro in un contesto di assoluta equità, perché tratta in modo uguale nuclei familiari con lo stesso numero di componenti e con lo stesso reddito complessivo, a prescindere dalla sua distribuzione.</a:t>
          </a:r>
        </a:p>
        <a:p>
          <a:r>
            <a:rPr lang="it-IT" sz="1100" b="0" i="0">
              <a:solidFill>
                <a:schemeClr val="dk1"/>
              </a:solidFill>
              <a:effectLst/>
              <a:latin typeface="+mn-lt"/>
              <a:ea typeface="+mn-ea"/>
              <a:cs typeface="+mn-cs"/>
            </a:rPr>
            <a:t>Meccanismi come il quoziente familiare sono insomma un incentivo fiscale ad allargare la famiglia e a stare insieme. L'idea della Lega, invece, anche ove fosse animata dalle migliori intenzioni, va purtroppo nella direzione diametralmente opposta per le ragioni che abbiamo già illustrato.</a:t>
          </a:r>
        </a:p>
        <a:p>
          <a:endParaRPr lang="it-IT" sz="1100"/>
        </a:p>
      </xdr:txBody>
    </xdr:sp>
    <xdr:clientData/>
  </xdr:twoCellAnchor>
  <xdr:twoCellAnchor>
    <xdr:from>
      <xdr:col>0</xdr:col>
      <xdr:colOff>75423</xdr:colOff>
      <xdr:row>69</xdr:row>
      <xdr:rowOff>16135</xdr:rowOff>
    </xdr:from>
    <xdr:to>
      <xdr:col>7</xdr:col>
      <xdr:colOff>233460</xdr:colOff>
      <xdr:row>75</xdr:row>
      <xdr:rowOff>162897</xdr:rowOff>
    </xdr:to>
    <xdr:sp macro="" textlink="">
      <xdr:nvSpPr>
        <xdr:cNvPr id="8" name="CasellaDiTesto 7"/>
        <xdr:cNvSpPr txBox="1"/>
      </xdr:nvSpPr>
      <xdr:spPr>
        <a:xfrm>
          <a:off x="75423" y="16646785"/>
          <a:ext cx="5130087" cy="1289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i="0">
              <a:solidFill>
                <a:schemeClr val="dk1"/>
              </a:solidFill>
              <a:effectLst/>
              <a:latin typeface="+mn-lt"/>
              <a:ea typeface="+mn-ea"/>
              <a:cs typeface="+mn-cs"/>
            </a:rPr>
            <a:t>Il 43,8% degli italiani non raggiunge neanche i 15mila euro </a:t>
          </a:r>
          <a:r>
            <a:rPr lang="it-IT" sz="1100" b="0" i="0">
              <a:solidFill>
                <a:schemeClr val="dk1"/>
              </a:solidFill>
              <a:effectLst/>
              <a:latin typeface="+mn-lt"/>
              <a:ea typeface="+mn-ea"/>
              <a:cs typeface="+mn-cs"/>
            </a:rPr>
            <a:t>(la soglia convenzionale da cui “comincia” la classe media) e ha registrato una perdita di reddito ancora più marcata (oltre il 13%). Inoltre, </a:t>
          </a:r>
          <a:r>
            <a:rPr lang="it-IT" sz="1100" b="1" i="0">
              <a:solidFill>
                <a:schemeClr val="dk1"/>
              </a:solidFill>
              <a:effectLst/>
              <a:latin typeface="+mn-lt"/>
              <a:ea typeface="+mn-ea"/>
              <a:cs typeface="+mn-cs"/>
            </a:rPr>
            <a:t>negli ultimi dieci anni, l’area fino a 15mila euro ha perso 3,3 milioni di dichiaranti</a:t>
          </a:r>
          <a:r>
            <a:rPr lang="it-IT" sz="1100" b="0" i="0">
              <a:solidFill>
                <a:schemeClr val="dk1"/>
              </a:solidFill>
              <a:effectLst/>
              <a:latin typeface="+mn-lt"/>
              <a:ea typeface="+mn-ea"/>
              <a:cs typeface="+mn-cs"/>
            </a:rPr>
            <a:t>. Molti dei quali fanno parte del milione e 200mila contribuenti perduti negli anni della crisi, tra disoccupazione e lavoro nero.</a:t>
          </a:r>
          <a:endParaRPr lang="it-IT" sz="1100"/>
        </a:p>
      </xdr:txBody>
    </xdr:sp>
    <xdr:clientData/>
  </xdr:twoCellAnchor>
  <xdr:twoCellAnchor>
    <xdr:from>
      <xdr:col>10</xdr:col>
      <xdr:colOff>106136</xdr:colOff>
      <xdr:row>61</xdr:row>
      <xdr:rowOff>261451</xdr:rowOff>
    </xdr:from>
    <xdr:to>
      <xdr:col>18</xdr:col>
      <xdr:colOff>55790</xdr:colOff>
      <xdr:row>67</xdr:row>
      <xdr:rowOff>172032</xdr:rowOff>
    </xdr:to>
    <xdr:sp macro="" textlink="">
      <xdr:nvSpPr>
        <xdr:cNvPr id="9" name="CasellaDiTesto 8"/>
        <xdr:cNvSpPr txBox="1"/>
      </xdr:nvSpPr>
      <xdr:spPr>
        <a:xfrm>
          <a:off x="6116411" y="15168076"/>
          <a:ext cx="6599464" cy="125360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0">
              <a:solidFill>
                <a:schemeClr val="dk1"/>
              </a:solidFill>
              <a:effectLst/>
              <a:latin typeface="+mn-lt"/>
              <a:ea typeface="+mn-ea"/>
              <a:cs typeface="+mn-cs"/>
            </a:rPr>
            <a:t>La FLAT TAX per le famiglie ridurrà le cinque aliquote Irpef attuali, dal 23 al 43% in base agli scaglioni di reddito, a tre aliquote. Ma la vera novità è che il sistema di tassazione non sarà più calcolato sul singolo contribuente, ma sul nucleo familiare (qualora il reddito totale sia inferiore ai 50.000 euro, per le altre famiglie la situazione rimane invariata). Cambia anche il sistema delle detrazioni proporzionali attuali, sostituite da deduzioni fisse in base alla composizione del gruppo familiare.</a:t>
          </a:r>
          <a:endParaRPr lang="it-IT" sz="1100"/>
        </a:p>
      </xdr:txBody>
    </xdr:sp>
    <xdr:clientData/>
  </xdr:twoCellAnchor>
  <xdr:twoCellAnchor>
    <xdr:from>
      <xdr:col>7</xdr:col>
      <xdr:colOff>19438</xdr:colOff>
      <xdr:row>92</xdr:row>
      <xdr:rowOff>87475</xdr:rowOff>
    </xdr:from>
    <xdr:to>
      <xdr:col>10</xdr:col>
      <xdr:colOff>291582</xdr:colOff>
      <xdr:row>99</xdr:row>
      <xdr:rowOff>165230</xdr:rowOff>
    </xdr:to>
    <xdr:sp macro="" textlink="">
      <xdr:nvSpPr>
        <xdr:cNvPr id="10" name="Callout con freccia in su 9">
          <a:hlinkClick xmlns:r="http://schemas.openxmlformats.org/officeDocument/2006/relationships" r:id="rId1"/>
        </xdr:cNvPr>
        <xdr:cNvSpPr/>
      </xdr:nvSpPr>
      <xdr:spPr>
        <a:xfrm>
          <a:off x="4991488" y="21099625"/>
          <a:ext cx="1310369" cy="141125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165229</xdr:colOff>
      <xdr:row>95</xdr:row>
      <xdr:rowOff>126351</xdr:rowOff>
    </xdr:from>
    <xdr:to>
      <xdr:col>10</xdr:col>
      <xdr:colOff>194388</xdr:colOff>
      <xdr:row>99</xdr:row>
      <xdr:rowOff>68035</xdr:rowOff>
    </xdr:to>
    <xdr:sp macro="" textlink="">
      <xdr:nvSpPr>
        <xdr:cNvPr id="11" name="CasellaDiTesto 10">
          <a:hlinkClick xmlns:r="http://schemas.openxmlformats.org/officeDocument/2006/relationships" r:id="rId1"/>
        </xdr:cNvPr>
        <xdr:cNvSpPr txBox="1"/>
      </xdr:nvSpPr>
      <xdr:spPr>
        <a:xfrm>
          <a:off x="5137279" y="21710001"/>
          <a:ext cx="1067384" cy="70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800" b="1">
              <a:solidFill>
                <a:schemeClr val="bg1"/>
              </a:solidFill>
            </a:rPr>
            <a:t>TORNA</a:t>
          </a:r>
          <a:br>
            <a:rPr lang="it-IT" sz="1800" b="1">
              <a:solidFill>
                <a:schemeClr val="bg1"/>
              </a:solidFill>
            </a:rPr>
          </a:br>
          <a:r>
            <a:rPr lang="it-IT" sz="1800" b="1">
              <a:solidFill>
                <a:schemeClr val="bg1"/>
              </a:solidFill>
            </a:rPr>
            <a:t>SU</a:t>
          </a:r>
        </a:p>
      </xdr:txBody>
    </xdr:sp>
    <xdr:clientData/>
  </xdr:twoCellAnchor>
  <xdr:twoCellAnchor>
    <xdr:from>
      <xdr:col>9</xdr:col>
      <xdr:colOff>29158</xdr:colOff>
      <xdr:row>50</xdr:row>
      <xdr:rowOff>68034</xdr:rowOff>
    </xdr:from>
    <xdr:to>
      <xdr:col>10</xdr:col>
      <xdr:colOff>1</xdr:colOff>
      <xdr:row>56</xdr:row>
      <xdr:rowOff>116633</xdr:rowOff>
    </xdr:to>
    <xdr:sp macro="" textlink="">
      <xdr:nvSpPr>
        <xdr:cNvPr id="12" name="Callout con freccia in su 11">
          <a:hlinkClick xmlns:r="http://schemas.openxmlformats.org/officeDocument/2006/relationships" r:id="rId1"/>
        </xdr:cNvPr>
        <xdr:cNvSpPr/>
      </xdr:nvSpPr>
      <xdr:spPr>
        <a:xfrm>
          <a:off x="5629858" y="12555309"/>
          <a:ext cx="380418" cy="1191599"/>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enovacheosa.org/dossier-flat-tax" TargetMode="External"/><Relationship Id="rId7" Type="http://schemas.openxmlformats.org/officeDocument/2006/relationships/printerSettings" Target="../printerSettings/printerSettings1.bin"/><Relationship Id="rId2" Type="http://schemas.openxmlformats.org/officeDocument/2006/relationships/hyperlink" Target="https://www.irpef.info/calcola-tua-posizione-classifica-contribuenti" TargetMode="External"/><Relationship Id="rId1" Type="http://schemas.openxmlformats.org/officeDocument/2006/relationships/hyperlink" Target="http://www.ipsoa.it/documents/fisco/imposte-dirette/quotidiano/2018/04/09/addizionali-regionali-comunali-pesano-10-prelievo-irpef" TargetMode="External"/><Relationship Id="rId6" Type="http://schemas.openxmlformats.org/officeDocument/2006/relationships/hyperlink" Target="http://www.renatopatrignani.net/" TargetMode="External"/><Relationship Id="rId5" Type="http://schemas.openxmlformats.org/officeDocument/2006/relationships/hyperlink" Target="http://www.renatopatrignani.net/" TargetMode="External"/><Relationship Id="rId10" Type="http://schemas.openxmlformats.org/officeDocument/2006/relationships/comments" Target="../comments1.xml"/><Relationship Id="rId4" Type="http://schemas.openxmlformats.org/officeDocument/2006/relationships/hyperlink" Target="http://www.ipsoa.it/documents/fisco/imposte-dirette/quotidiano/2018/04/09/addizionali-regionali-comunali-pesano-10-prelievo-irpef"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enovacheosa.org/dossier-flat-tax" TargetMode="External"/><Relationship Id="rId7" Type="http://schemas.openxmlformats.org/officeDocument/2006/relationships/printerSettings" Target="../printerSettings/printerSettings2.bin"/><Relationship Id="rId2" Type="http://schemas.openxmlformats.org/officeDocument/2006/relationships/hyperlink" Target="https://www.irpef.info/calcola-tua-posizione-classifica-contribuenti" TargetMode="External"/><Relationship Id="rId1" Type="http://schemas.openxmlformats.org/officeDocument/2006/relationships/hyperlink" Target="http://www.ipsoa.it/documents/fisco/imposte-dirette/quotidiano/2018/04/09/addizionali-regionali-comunali-pesano-10-prelievo-irpef" TargetMode="External"/><Relationship Id="rId6" Type="http://schemas.openxmlformats.org/officeDocument/2006/relationships/hyperlink" Target="http://www.renatopatrignani.net/" TargetMode="External"/><Relationship Id="rId5" Type="http://schemas.openxmlformats.org/officeDocument/2006/relationships/hyperlink" Target="http://www.renatopatrignani.net/" TargetMode="External"/><Relationship Id="rId10" Type="http://schemas.openxmlformats.org/officeDocument/2006/relationships/comments" Target="../comments2.xml"/><Relationship Id="rId4" Type="http://schemas.openxmlformats.org/officeDocument/2006/relationships/hyperlink" Target="http://www.ipsoa.it/documents/fisco/imposte-dirette/quotidiano/2018/04/09/addizionali-regionali-comunali-pesano-10-prelievo-irpef"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7"/>
  <sheetViews>
    <sheetView tabSelected="1" zoomScale="98" zoomScaleNormal="98" workbookViewId="0"/>
  </sheetViews>
  <sheetFormatPr defaultRowHeight="15" x14ac:dyDescent="0.25"/>
  <cols>
    <col min="1" max="1" width="2.85546875" style="1" customWidth="1"/>
    <col min="2" max="2" width="15.5703125" style="1" customWidth="1"/>
    <col min="3" max="3" width="8.5703125" style="1" customWidth="1"/>
    <col min="4" max="4" width="8.28515625" style="1" customWidth="1"/>
    <col min="5" max="5" width="13" style="1" customWidth="1"/>
    <col min="6" max="6" width="18.85546875" style="1" customWidth="1"/>
    <col min="7" max="7" width="7.42578125" style="1" customWidth="1"/>
    <col min="8" max="8" width="7.140625" style="1" customWidth="1"/>
    <col min="9" max="9" width="2.28515625" style="1" customWidth="1"/>
    <col min="10" max="10" width="6.140625" style="17" customWidth="1"/>
    <col min="11" max="11" width="15.5703125" style="17" customWidth="1"/>
    <col min="12" max="12" width="9.7109375" style="17" customWidth="1"/>
    <col min="13" max="13" width="10.140625" style="17" customWidth="1"/>
    <col min="14" max="14" width="10.5703125" style="17" customWidth="1"/>
    <col min="15" max="15" width="17.28515625" style="17" customWidth="1"/>
    <col min="16" max="16" width="15.42578125" style="17" customWidth="1"/>
    <col min="17" max="17" width="9.7109375" style="17" customWidth="1"/>
    <col min="18" max="18" width="12.140625" style="17" customWidth="1"/>
    <col min="19" max="19" width="13.7109375" style="17" hidden="1" customWidth="1"/>
    <col min="20" max="20" width="12" style="17" hidden="1" customWidth="1"/>
    <col min="21" max="21" width="11.140625" style="17" hidden="1" customWidth="1"/>
    <col min="22" max="22" width="0" style="17" hidden="1" customWidth="1"/>
    <col min="23" max="30" width="9.140625" style="17"/>
    <col min="31" max="16384" width="9.140625" style="1"/>
  </cols>
  <sheetData>
    <row r="1" spans="1:22" ht="18.75" customHeight="1" thickBot="1" x14ac:dyDescent="0.4">
      <c r="A1" s="19"/>
      <c r="B1" s="19"/>
      <c r="C1" s="19"/>
      <c r="D1" s="19"/>
      <c r="E1" s="19"/>
      <c r="F1" s="148" t="s">
        <v>99</v>
      </c>
      <c r="G1" s="148"/>
      <c r="H1" s="148"/>
      <c r="I1" s="148"/>
      <c r="J1" s="148"/>
      <c r="K1" s="148"/>
      <c r="L1" s="19"/>
      <c r="M1" s="19"/>
      <c r="N1" s="19"/>
      <c r="O1" s="19"/>
      <c r="P1" s="19"/>
      <c r="Q1" s="19"/>
    </row>
    <row r="2" spans="1:22" ht="40.5" customHeight="1" thickBot="1" x14ac:dyDescent="0.3">
      <c r="B2" s="149" t="s">
        <v>79</v>
      </c>
      <c r="C2" s="150"/>
      <c r="D2" s="150"/>
      <c r="E2" s="150"/>
      <c r="F2" s="150"/>
      <c r="G2" s="151"/>
      <c r="H2" s="166" t="s">
        <v>78</v>
      </c>
      <c r="I2" s="167"/>
      <c r="J2" s="168"/>
      <c r="K2" s="152" t="s">
        <v>87</v>
      </c>
      <c r="L2" s="153"/>
      <c r="M2" s="153"/>
      <c r="N2" s="153"/>
      <c r="O2" s="153"/>
      <c r="P2" s="154"/>
    </row>
    <row r="3" spans="1:22" ht="18.75" customHeight="1" thickBot="1" x14ac:dyDescent="0.3">
      <c r="B3" s="155" t="s">
        <v>6</v>
      </c>
      <c r="C3" s="156"/>
      <c r="D3" s="157"/>
      <c r="E3" s="157"/>
      <c r="F3" s="157"/>
      <c r="G3" s="158"/>
      <c r="H3" s="166"/>
      <c r="I3" s="167"/>
      <c r="J3" s="168"/>
      <c r="K3" s="159" t="s">
        <v>6</v>
      </c>
      <c r="L3" s="160"/>
      <c r="M3" s="161"/>
      <c r="N3" s="161"/>
      <c r="O3" s="161"/>
      <c r="P3" s="162"/>
    </row>
    <row r="4" spans="1:22" ht="11.25" customHeight="1" x14ac:dyDescent="0.25">
      <c r="B4" s="14"/>
      <c r="C4" s="14"/>
      <c r="D4" s="15"/>
      <c r="E4" s="15"/>
      <c r="F4" s="15"/>
      <c r="G4" s="15"/>
      <c r="H4" s="15"/>
      <c r="I4" s="18"/>
      <c r="K4" s="24"/>
      <c r="L4" s="24"/>
      <c r="M4" s="25"/>
      <c r="N4" s="25"/>
      <c r="O4" s="25"/>
      <c r="P4" s="25"/>
    </row>
    <row r="5" spans="1:22" ht="15.75" customHeight="1" x14ac:dyDescent="0.3">
      <c r="A5" s="163" t="s">
        <v>97</v>
      </c>
      <c r="B5" s="163"/>
      <c r="C5" s="163"/>
      <c r="D5" s="163"/>
      <c r="E5" s="163"/>
      <c r="F5" s="163"/>
      <c r="G5" s="163"/>
      <c r="H5" s="163"/>
      <c r="I5" s="163"/>
      <c r="J5" s="163"/>
      <c r="K5" s="163"/>
      <c r="L5" s="163"/>
      <c r="M5" s="163"/>
      <c r="N5" s="163"/>
      <c r="O5" s="163"/>
      <c r="P5" s="163"/>
      <c r="Q5" s="163"/>
    </row>
    <row r="6" spans="1:22" ht="15.75" customHeight="1" x14ac:dyDescent="0.25">
      <c r="B6" s="2"/>
      <c r="C6" s="2"/>
      <c r="D6" s="40"/>
      <c r="E6" s="40"/>
      <c r="F6" s="2"/>
      <c r="G6" s="2"/>
      <c r="H6" s="2"/>
      <c r="I6" s="20"/>
      <c r="J6" s="22"/>
      <c r="K6" s="22"/>
      <c r="L6" s="22"/>
    </row>
    <row r="7" spans="1:22" ht="21.75" customHeight="1" x14ac:dyDescent="0.25">
      <c r="B7" s="145" t="s">
        <v>92</v>
      </c>
      <c r="C7" s="145"/>
      <c r="D7" s="145"/>
      <c r="E7" s="145"/>
      <c r="F7" s="16">
        <v>36000</v>
      </c>
      <c r="G7" s="3"/>
      <c r="H7" s="3"/>
      <c r="I7" s="21"/>
      <c r="J7" s="98"/>
      <c r="K7" s="98"/>
      <c r="L7" s="164" t="s">
        <v>92</v>
      </c>
      <c r="M7" s="165"/>
      <c r="N7" s="165"/>
      <c r="O7" s="16">
        <v>36000</v>
      </c>
    </row>
    <row r="8" spans="1:22" ht="19.5" customHeight="1" x14ac:dyDescent="0.25">
      <c r="B8" s="128" t="s">
        <v>94</v>
      </c>
      <c r="C8" s="128"/>
      <c r="D8" s="128"/>
      <c r="E8" s="128"/>
      <c r="F8" s="13"/>
      <c r="G8" s="3"/>
      <c r="H8" s="3"/>
      <c r="I8" s="21"/>
      <c r="J8" s="23"/>
      <c r="K8" s="129" t="s">
        <v>94</v>
      </c>
      <c r="L8" s="129"/>
      <c r="M8" s="129"/>
      <c r="N8" s="129"/>
      <c r="O8" s="13"/>
    </row>
    <row r="9" spans="1:22" ht="7.5" customHeight="1" thickBot="1" x14ac:dyDescent="0.3">
      <c r="B9" s="2"/>
      <c r="C9" s="2"/>
      <c r="D9" s="2"/>
      <c r="E9" s="2"/>
      <c r="F9" s="4"/>
      <c r="I9" s="19"/>
    </row>
    <row r="10" spans="1:22" ht="25.5" customHeight="1" thickBot="1" x14ac:dyDescent="0.3">
      <c r="B10" s="145" t="s">
        <v>93</v>
      </c>
      <c r="C10" s="145"/>
      <c r="D10" s="145"/>
      <c r="E10" s="146"/>
      <c r="F10" s="65">
        <f>F7-F8</f>
        <v>36000</v>
      </c>
      <c r="I10" s="19"/>
      <c r="K10" s="147" t="s">
        <v>93</v>
      </c>
      <c r="L10" s="147"/>
      <c r="M10" s="147"/>
      <c r="N10" s="147"/>
      <c r="O10" s="67">
        <f>O7-O8</f>
        <v>36000</v>
      </c>
    </row>
    <row r="11" spans="1:22" ht="6" customHeight="1" x14ac:dyDescent="0.25">
      <c r="I11" s="19"/>
      <c r="P11" s="63"/>
      <c r="Q11" s="63"/>
    </row>
    <row r="12" spans="1:22" ht="47.25" customHeight="1" x14ac:dyDescent="0.25">
      <c r="C12" s="7" t="s">
        <v>9</v>
      </c>
      <c r="D12" s="28" t="s">
        <v>88</v>
      </c>
      <c r="E12" s="28" t="s">
        <v>89</v>
      </c>
      <c r="F12" s="7" t="s">
        <v>95</v>
      </c>
      <c r="G12" s="141"/>
      <c r="H12" s="141"/>
      <c r="I12" s="19"/>
      <c r="L12" s="29" t="s">
        <v>9</v>
      </c>
      <c r="M12" s="29" t="s">
        <v>88</v>
      </c>
      <c r="N12" s="29" t="s">
        <v>89</v>
      </c>
      <c r="O12" s="29" t="s">
        <v>95</v>
      </c>
      <c r="Q12" s="86"/>
      <c r="R12" s="86"/>
    </row>
    <row r="13" spans="1:22" ht="17.25" customHeight="1" x14ac:dyDescent="0.25">
      <c r="B13" s="6" t="s">
        <v>5</v>
      </c>
      <c r="C13" s="69">
        <v>0</v>
      </c>
      <c r="D13" s="70">
        <v>0</v>
      </c>
      <c r="E13" s="70">
        <v>8174</v>
      </c>
      <c r="F13" s="71" t="str">
        <f>IF(AND(F10&gt;=0,F10&lt;E13),F10*0,"")</f>
        <v/>
      </c>
      <c r="G13" s="142"/>
      <c r="H13" s="142"/>
      <c r="I13" s="19"/>
      <c r="K13" s="73" t="s">
        <v>5</v>
      </c>
      <c r="L13" s="74">
        <v>0</v>
      </c>
      <c r="M13" s="75">
        <v>0</v>
      </c>
      <c r="N13" s="76">
        <v>8174</v>
      </c>
      <c r="O13" s="93" t="str">
        <f>IF(N13="","",IF(AND($O$10&gt;=0,$O$10&lt;=N13),$O$10*0,""))</f>
        <v/>
      </c>
      <c r="P13" s="143" t="str">
        <f>IF($O$10&lt;=N17,"",IF($O$10&lt;=N16,"",IF($O$10&lt;=N14,"",IF($O$10&lt;=N15,"",IF(AND($O$10&gt;N13,L14=""),"Attenzione!    Devi indicare l'aliquota          del 1° scaglione",IF(AND(N14&gt;0,L15=""),"Attenzione!     Devi indicare l'aliquota del      2° scaglione",IF(AND(N15&gt;0,L16=""),"Attenzione!    Devi indicare l'aliquota del      3° scaglione",IF(AND(N16&gt;0,L17=""),"Attenzione!    Devi indicare l'aliquota del      4° scaglione",IF(AND(N17&gt;0,L18=""),"Attenzione!    Devi indicare l'aliquota del      5° scaglione","")))))))))</f>
        <v/>
      </c>
      <c r="Q13" s="80"/>
      <c r="R13" s="80"/>
      <c r="S13" s="94" t="str">
        <f>IF(AND(O10&gt;=0,O10&lt;N13),O10*0,"")</f>
        <v/>
      </c>
      <c r="T13" s="92" t="str">
        <f>S13</f>
        <v/>
      </c>
    </row>
    <row r="14" spans="1:22" ht="15.75" x14ac:dyDescent="0.25">
      <c r="B14" s="10" t="s">
        <v>0</v>
      </c>
      <c r="C14" s="69">
        <v>0.23</v>
      </c>
      <c r="D14" s="70">
        <v>0</v>
      </c>
      <c r="E14" s="70">
        <v>15000</v>
      </c>
      <c r="F14" s="72">
        <f>IF($F$10=0,"",IF($F$10&lt;=E13,"",IF($F$10&gt;15000,3450,$F$10*C14)))</f>
        <v>3450</v>
      </c>
      <c r="G14" s="142"/>
      <c r="H14" s="142"/>
      <c r="I14" s="20"/>
      <c r="J14" s="144"/>
      <c r="K14" s="77" t="s">
        <v>0</v>
      </c>
      <c r="L14" s="78">
        <v>0.15</v>
      </c>
      <c r="M14" s="75">
        <f>IF(L14="","",0.00001)</f>
        <v>1.0000000000000001E-5</v>
      </c>
      <c r="N14" s="76">
        <v>35000</v>
      </c>
      <c r="O14" s="27">
        <f>IF(L14="","",IF(AND(S13="",N14=""),$O$10*L14,IF($O$10&lt;=N13,"",IF(AND($O$10&gt;N13,$O$10&lt;=N14),$O$10*L14,IF(S13=0,"",N14*L14)))))</f>
        <v>5250</v>
      </c>
      <c r="P14" s="143"/>
      <c r="Q14" s="87"/>
      <c r="R14" s="80"/>
      <c r="S14" s="88">
        <f>IF(M15="","",IF($O$10&gt;M15,$O$10-M15,0))</f>
        <v>1000</v>
      </c>
      <c r="T14" s="88">
        <f>IF(S14&gt;=0,O14,0)</f>
        <v>5250</v>
      </c>
      <c r="U14" s="88">
        <f>IF(AND($O$10&lt;=N15,$O$10&gt;M15),($O$10-M15)*L15-T15,0)</f>
        <v>250</v>
      </c>
      <c r="V14" s="89"/>
    </row>
    <row r="15" spans="1:22" ht="15.75" x14ac:dyDescent="0.25">
      <c r="B15" s="10" t="s">
        <v>1</v>
      </c>
      <c r="C15" s="69">
        <v>0.27</v>
      </c>
      <c r="D15" s="70">
        <v>15000</v>
      </c>
      <c r="E15" s="70">
        <v>28000</v>
      </c>
      <c r="F15" s="72">
        <f>IF($F$10=0,"",IF($F$10&lt;=15000,"",IF($F$10&gt;28000,3510,($F$10-15000)*C15)))</f>
        <v>3510</v>
      </c>
      <c r="G15" s="142"/>
      <c r="H15" s="142"/>
      <c r="I15" s="20"/>
      <c r="J15" s="144"/>
      <c r="K15" s="77" t="s">
        <v>1</v>
      </c>
      <c r="L15" s="78">
        <v>0.25</v>
      </c>
      <c r="M15" s="75">
        <f>IF(N14="","",N14)</f>
        <v>35000</v>
      </c>
      <c r="N15" s="76">
        <v>70000</v>
      </c>
      <c r="O15" s="27">
        <f>IF($O$10&lt;=M15,"",IF(AND($O$10&gt;N14,$O$10&lt;=N15),($O$10-N14)*L15,IF(S13=0,"",IF(AND(N15="",$O$10&gt;M15),($O$10-M15)*L15,(N15-M15)*L15))))</f>
        <v>250</v>
      </c>
      <c r="P15" s="143"/>
      <c r="Q15" s="87"/>
      <c r="R15" s="80"/>
      <c r="S15" s="88">
        <f>IF(M16="","",$O$10-M16)</f>
        <v>-34000</v>
      </c>
      <c r="T15" s="88">
        <f>IF(S15&gt;=0,O15,0)</f>
        <v>0</v>
      </c>
      <c r="U15" s="88">
        <f>IF(AND($O$10&lt;=N16,$O$10&gt;M16),($O$10-M16)*L16-T16,0)</f>
        <v>0</v>
      </c>
      <c r="V15" s="89"/>
    </row>
    <row r="16" spans="1:22" ht="15.75" x14ac:dyDescent="0.25">
      <c r="B16" s="10" t="s">
        <v>2</v>
      </c>
      <c r="C16" s="69">
        <v>0.38</v>
      </c>
      <c r="D16" s="70">
        <v>28000</v>
      </c>
      <c r="E16" s="70">
        <v>55000</v>
      </c>
      <c r="F16" s="72">
        <f>IF($F$10=0,"",IF($F$10&lt;=28000,"",IF($F$10&gt;55000,10260,($F$10-28000)*C16)))</f>
        <v>3040</v>
      </c>
      <c r="G16" s="142"/>
      <c r="H16" s="142"/>
      <c r="I16" s="20"/>
      <c r="J16" s="22"/>
      <c r="K16" s="77" t="s">
        <v>2</v>
      </c>
      <c r="L16" s="78">
        <v>0.35</v>
      </c>
      <c r="M16" s="75">
        <f>IF(N15="","",N15)</f>
        <v>70000</v>
      </c>
      <c r="N16" s="76">
        <v>120000</v>
      </c>
      <c r="O16" s="27" t="str">
        <f>IF($O$10&lt;=M16,"",IF(AND($O$10&gt;N15,$O$10&lt;=N16),($O$10-N15)*L16,IF(S14=0,"",IF(AND(N16="",$O$10&gt;M16),($O$10-M16)*L16,(N16-M16)*L16))))</f>
        <v/>
      </c>
      <c r="P16" s="143"/>
      <c r="Q16" s="87"/>
      <c r="R16" s="80"/>
      <c r="S16" s="88">
        <f>IF(M17="","",$O$10-M17)</f>
        <v>-84000</v>
      </c>
      <c r="T16" s="88">
        <f>IF(S16&gt;=0,O16,0)</f>
        <v>0</v>
      </c>
      <c r="U16" s="88">
        <f>IF(AND($O$10&lt;=N17,$O$10&gt;M17),($O$10-M17)*L17-T17,0)</f>
        <v>0</v>
      </c>
      <c r="V16" s="89"/>
    </row>
    <row r="17" spans="2:22" ht="15.75" x14ac:dyDescent="0.25">
      <c r="B17" s="10" t="s">
        <v>3</v>
      </c>
      <c r="C17" s="69">
        <v>0.41</v>
      </c>
      <c r="D17" s="70">
        <v>55000</v>
      </c>
      <c r="E17" s="70">
        <v>75000</v>
      </c>
      <c r="F17" s="72" t="str">
        <f>IF($F$10=0,"",IF($F$10&lt;=55000,"",IF($F$10&gt;75000,8200,($F$10-55000)*C17)))</f>
        <v/>
      </c>
      <c r="G17" s="142"/>
      <c r="H17" s="142"/>
      <c r="I17" s="20"/>
      <c r="J17" s="22"/>
      <c r="K17" s="77" t="s">
        <v>3</v>
      </c>
      <c r="L17" s="78">
        <v>0.4</v>
      </c>
      <c r="M17" s="75">
        <f>IF(N16="","",N16)</f>
        <v>120000</v>
      </c>
      <c r="N17" s="76">
        <v>180000</v>
      </c>
      <c r="O17" s="27" t="str">
        <f>IF($O$10&lt;=M17,"",IF(AND($O$10&gt;N16,$O$10&lt;=N17),($O$10-N16)*L17,IF(S15=0,"",IF(AND(N17="",$O$10&gt;M17),($O$10-M17)*L17,(N17-M17)*L17))))</f>
        <v/>
      </c>
      <c r="P17" s="143"/>
      <c r="Q17" s="87"/>
      <c r="R17" s="80"/>
      <c r="S17" s="88">
        <f>IF(M18="","",$O$10-M18)</f>
        <v>-144000</v>
      </c>
      <c r="T17" s="88">
        <f>IF(S17&gt;=0,O17,0)</f>
        <v>0</v>
      </c>
      <c r="U17" s="88">
        <f>IF(AND($O$10&lt;=N18,$O$10&gt;M18),($O$10-M18)*L18-T18,0)</f>
        <v>0</v>
      </c>
      <c r="V17" s="89"/>
    </row>
    <row r="18" spans="2:22" ht="15.75" x14ac:dyDescent="0.25">
      <c r="B18" s="10" t="s">
        <v>4</v>
      </c>
      <c r="C18" s="69">
        <v>0.43</v>
      </c>
      <c r="D18" s="70">
        <v>75000</v>
      </c>
      <c r="E18" s="70"/>
      <c r="F18" s="72" t="str">
        <f>IF($F$10=0,"",IF($F$10&lt;=75000,"",IF($F$10&gt;75000,($F$10-75000)*C18)))</f>
        <v/>
      </c>
      <c r="G18" s="142"/>
      <c r="H18" s="142"/>
      <c r="I18" s="19"/>
      <c r="K18" s="77" t="s">
        <v>4</v>
      </c>
      <c r="L18" s="78">
        <v>0.45</v>
      </c>
      <c r="M18" s="75">
        <f>IF(N17="","",N17)</f>
        <v>180000</v>
      </c>
      <c r="N18" s="79"/>
      <c r="O18" s="27" t="str">
        <f>IF(S13=0,"",IF($O$10&gt;M18,($O$10-M18)*L18,""))</f>
        <v/>
      </c>
      <c r="P18" s="143"/>
      <c r="Q18" s="87"/>
      <c r="R18" s="80"/>
      <c r="S18" s="88">
        <f>IF(M18="","",$O$10-M18)</f>
        <v>-144000</v>
      </c>
      <c r="T18" s="88"/>
      <c r="U18" s="88">
        <f>IF($O$10&gt;M18,($O$10-M18)*L18,0)</f>
        <v>0</v>
      </c>
      <c r="V18" s="89"/>
    </row>
    <row r="19" spans="2:22" ht="12" customHeight="1" x14ac:dyDescent="0.25">
      <c r="G19" s="81"/>
      <c r="H19" s="81"/>
      <c r="I19" s="19"/>
      <c r="M19" s="91">
        <v>10000000000000</v>
      </c>
      <c r="P19" s="64"/>
      <c r="Q19" s="83"/>
      <c r="R19" s="84"/>
      <c r="S19" s="88"/>
      <c r="T19" s="90">
        <f>IF(S19&gt;=0,O19,0)</f>
        <v>0</v>
      </c>
      <c r="U19" s="88"/>
      <c r="V19" s="89"/>
    </row>
    <row r="20" spans="2:22" ht="38.25" customHeight="1" x14ac:dyDescent="0.25">
      <c r="B20" s="9" t="s">
        <v>7</v>
      </c>
      <c r="C20" s="59">
        <f>F20/F10</f>
        <v>0.27777777777777779</v>
      </c>
      <c r="D20" s="8"/>
      <c r="E20" s="9" t="s">
        <v>96</v>
      </c>
      <c r="F20" s="11">
        <f>SUM(F14:F18)</f>
        <v>10000</v>
      </c>
      <c r="G20" s="82"/>
      <c r="H20" s="81"/>
      <c r="I20" s="19"/>
      <c r="K20" s="26" t="s">
        <v>7</v>
      </c>
      <c r="L20" s="58">
        <f>IF(O10=0,0%,O20/O10)</f>
        <v>0.15277777777777779</v>
      </c>
      <c r="N20" s="61" t="s">
        <v>96</v>
      </c>
      <c r="O20" s="62">
        <f>V20</f>
        <v>5500</v>
      </c>
      <c r="P20" s="85"/>
      <c r="Q20" s="80"/>
      <c r="R20" s="84"/>
      <c r="S20" s="88" t="s">
        <v>98</v>
      </c>
      <c r="T20" s="88">
        <f>SUM(T14:T19)</f>
        <v>5250</v>
      </c>
      <c r="U20" s="88">
        <f>SUM(U14:U19)</f>
        <v>250</v>
      </c>
      <c r="V20" s="88">
        <f>SUM(T20:U20)</f>
        <v>5500</v>
      </c>
    </row>
    <row r="21" spans="2:22" ht="5.25" customHeight="1" x14ac:dyDescent="0.25">
      <c r="F21" s="5"/>
      <c r="G21" s="81"/>
      <c r="H21" s="81"/>
      <c r="I21" s="19"/>
      <c r="Q21" s="84"/>
      <c r="R21" s="84"/>
    </row>
    <row r="22" spans="2:22" ht="20.25" customHeight="1" x14ac:dyDescent="0.25">
      <c r="B22" s="128" t="s">
        <v>82</v>
      </c>
      <c r="C22" s="128"/>
      <c r="D22" s="128"/>
      <c r="E22" s="128"/>
      <c r="F22" s="13"/>
      <c r="G22" s="81"/>
      <c r="H22" s="81"/>
      <c r="I22" s="19"/>
      <c r="K22" s="129" t="s">
        <v>82</v>
      </c>
      <c r="L22" s="129"/>
      <c r="M22" s="129"/>
      <c r="N22" s="129"/>
      <c r="O22" s="37"/>
      <c r="Q22" s="84"/>
      <c r="R22" s="84"/>
    </row>
    <row r="23" spans="2:22" ht="9" customHeight="1" x14ac:dyDescent="0.25">
      <c r="I23" s="19"/>
    </row>
    <row r="24" spans="2:22" ht="32.25" customHeight="1" x14ac:dyDescent="0.25">
      <c r="B24" s="12"/>
      <c r="C24" s="130" t="s">
        <v>90</v>
      </c>
      <c r="D24" s="130"/>
      <c r="E24" s="131"/>
      <c r="F24" s="57">
        <f>IF(F20-F22&lt;=0,0,F20-F22)</f>
        <v>10000</v>
      </c>
      <c r="I24" s="19"/>
      <c r="K24" s="60"/>
      <c r="L24" s="132" t="s">
        <v>90</v>
      </c>
      <c r="M24" s="132"/>
      <c r="N24" s="133"/>
      <c r="O24" s="57">
        <f>IF(O20-O22&lt;=0,0,O20-O22)</f>
        <v>5500</v>
      </c>
    </row>
    <row r="25" spans="2:22" ht="4.5" customHeight="1" x14ac:dyDescent="0.25">
      <c r="I25" s="19"/>
    </row>
    <row r="26" spans="2:22" ht="31.5" customHeight="1" x14ac:dyDescent="0.25">
      <c r="D26" s="134" t="s">
        <v>91</v>
      </c>
      <c r="E26" s="135"/>
      <c r="F26" s="66">
        <f>F10-F24</f>
        <v>26000</v>
      </c>
      <c r="I26" s="19"/>
      <c r="M26" s="136" t="s">
        <v>91</v>
      </c>
      <c r="N26" s="137"/>
      <c r="O26" s="68">
        <f>O10-O24</f>
        <v>30500</v>
      </c>
    </row>
    <row r="27" spans="2:22" ht="9" customHeight="1" x14ac:dyDescent="0.25">
      <c r="D27" s="96"/>
      <c r="E27" s="96"/>
      <c r="F27" s="30"/>
      <c r="I27" s="19"/>
      <c r="M27" s="97"/>
      <c r="N27" s="97"/>
      <c r="O27" s="31"/>
    </row>
    <row r="28" spans="2:22" ht="31.5" customHeight="1" x14ac:dyDescent="0.25">
      <c r="B28" s="138" t="s">
        <v>85</v>
      </c>
      <c r="C28" s="138"/>
      <c r="D28" s="138"/>
      <c r="E28" s="138"/>
      <c r="F28" s="66">
        <f>F26/13</f>
        <v>2000</v>
      </c>
      <c r="I28" s="19"/>
      <c r="K28" s="139" t="s">
        <v>86</v>
      </c>
      <c r="L28" s="139"/>
      <c r="M28" s="139"/>
      <c r="N28" s="139"/>
      <c r="O28" s="68">
        <f>O26/13</f>
        <v>2346.1538461538462</v>
      </c>
    </row>
    <row r="29" spans="2:22" ht="7.5" customHeight="1" x14ac:dyDescent="0.25">
      <c r="B29" s="38"/>
      <c r="C29" s="38"/>
      <c r="D29" s="38"/>
      <c r="E29" s="38"/>
      <c r="F29" s="30"/>
      <c r="I29" s="19"/>
      <c r="K29" s="39"/>
      <c r="L29" s="39"/>
      <c r="M29" s="39"/>
      <c r="N29" s="39"/>
      <c r="O29" s="31"/>
    </row>
    <row r="30" spans="2:22" ht="22.5" customHeight="1" thickBot="1" x14ac:dyDescent="0.3">
      <c r="B30" s="140" t="s">
        <v>73</v>
      </c>
      <c r="C30" s="140"/>
      <c r="D30" s="140"/>
      <c r="E30" s="140"/>
      <c r="F30" s="140"/>
      <c r="G30" s="140"/>
      <c r="H30" s="140"/>
      <c r="I30" s="140"/>
      <c r="J30" s="140"/>
      <c r="K30" s="140"/>
      <c r="L30" s="140"/>
      <c r="M30" s="140"/>
      <c r="N30" s="140"/>
      <c r="O30" s="140"/>
      <c r="P30" s="140"/>
      <c r="Q30" s="140"/>
      <c r="R30" s="41"/>
    </row>
    <row r="31" spans="2:22" ht="22.5" customHeight="1" thickBot="1" x14ac:dyDescent="0.3">
      <c r="B31" s="124" t="s">
        <v>74</v>
      </c>
      <c r="C31" s="125"/>
      <c r="D31" s="125"/>
      <c r="E31" s="125"/>
      <c r="F31" s="125"/>
      <c r="G31" s="125"/>
      <c r="H31" s="125"/>
      <c r="I31" s="125"/>
      <c r="J31" s="126" t="s">
        <v>75</v>
      </c>
      <c r="K31" s="126"/>
      <c r="L31" s="126"/>
      <c r="M31" s="126"/>
      <c r="N31" s="126"/>
      <c r="O31" s="126"/>
      <c r="P31" s="127"/>
    </row>
    <row r="32" spans="2:22" ht="22.5" customHeight="1" thickBot="1" x14ac:dyDescent="0.3">
      <c r="B32" s="124" t="s">
        <v>77</v>
      </c>
      <c r="C32" s="125"/>
      <c r="D32" s="125"/>
      <c r="E32" s="125"/>
      <c r="F32" s="125"/>
      <c r="G32" s="125"/>
      <c r="H32" s="125"/>
      <c r="I32" s="125"/>
      <c r="J32" s="126" t="s">
        <v>76</v>
      </c>
      <c r="K32" s="126"/>
      <c r="L32" s="126"/>
      <c r="M32" s="126"/>
      <c r="N32" s="126"/>
      <c r="O32" s="126"/>
      <c r="P32" s="127"/>
    </row>
    <row r="34" spans="2:18" ht="105.75" customHeight="1" x14ac:dyDescent="0.25"/>
    <row r="35" spans="2:18" ht="18" customHeight="1" x14ac:dyDescent="0.25">
      <c r="B35" s="118" t="s">
        <v>69</v>
      </c>
      <c r="C35" s="119"/>
      <c r="D35" s="119"/>
      <c r="E35" s="119"/>
      <c r="F35" s="119"/>
      <c r="G35" s="119"/>
      <c r="H35" s="119"/>
      <c r="I35" s="120"/>
      <c r="K35" s="121" t="s">
        <v>70</v>
      </c>
      <c r="L35" s="121"/>
      <c r="M35" s="121"/>
      <c r="N35" s="121"/>
      <c r="O35" s="121"/>
      <c r="P35" s="121"/>
      <c r="Q35" s="121"/>
      <c r="R35" s="121"/>
    </row>
    <row r="36" spans="2:18" ht="21.75" customHeight="1" x14ac:dyDescent="0.25">
      <c r="B36" s="122" t="s">
        <v>8</v>
      </c>
      <c r="C36" s="122"/>
      <c r="D36" s="35" t="s">
        <v>17</v>
      </c>
      <c r="E36" s="55" t="s">
        <v>9</v>
      </c>
      <c r="F36" s="123" t="s">
        <v>41</v>
      </c>
      <c r="G36" s="123"/>
      <c r="H36" s="123"/>
      <c r="I36" s="123"/>
    </row>
    <row r="37" spans="2:18" x14ac:dyDescent="0.25">
      <c r="B37" s="112" t="s">
        <v>10</v>
      </c>
      <c r="C37" s="112"/>
      <c r="D37" s="34" t="s">
        <v>18</v>
      </c>
      <c r="E37" s="56">
        <v>1.73</v>
      </c>
      <c r="F37" s="112" t="s">
        <v>39</v>
      </c>
      <c r="G37" s="112"/>
      <c r="H37" s="112"/>
      <c r="I37" s="112"/>
    </row>
    <row r="38" spans="2:18" x14ac:dyDescent="0.25">
      <c r="B38" s="116" t="s">
        <v>11</v>
      </c>
      <c r="C38" s="117"/>
      <c r="D38" s="34" t="s">
        <v>19</v>
      </c>
      <c r="E38" s="56" t="s">
        <v>40</v>
      </c>
      <c r="F38" s="112" t="s">
        <v>57</v>
      </c>
      <c r="G38" s="112"/>
      <c r="H38" s="112"/>
      <c r="I38" s="112"/>
    </row>
    <row r="39" spans="2:18" x14ac:dyDescent="0.25">
      <c r="B39" s="112" t="s">
        <v>12</v>
      </c>
      <c r="C39" s="112"/>
      <c r="D39" s="34" t="s">
        <v>20</v>
      </c>
      <c r="E39" s="56">
        <v>1.23</v>
      </c>
      <c r="F39" s="112" t="s">
        <v>63</v>
      </c>
      <c r="G39" s="112"/>
      <c r="H39" s="112"/>
      <c r="I39" s="112"/>
    </row>
    <row r="40" spans="2:18" x14ac:dyDescent="0.25">
      <c r="B40" s="112" t="s">
        <v>13</v>
      </c>
      <c r="C40" s="112"/>
      <c r="D40" s="34" t="s">
        <v>21</v>
      </c>
      <c r="E40" s="56">
        <v>1.73</v>
      </c>
      <c r="F40" s="112" t="s">
        <v>39</v>
      </c>
      <c r="G40" s="112"/>
      <c r="H40" s="112"/>
      <c r="I40" s="112"/>
    </row>
    <row r="41" spans="2:18" x14ac:dyDescent="0.25">
      <c r="B41" s="112" t="s">
        <v>14</v>
      </c>
      <c r="C41" s="112"/>
      <c r="D41" s="34" t="s">
        <v>22</v>
      </c>
      <c r="E41" s="56">
        <v>2.0299999999999998</v>
      </c>
      <c r="F41" s="112" t="s">
        <v>39</v>
      </c>
      <c r="G41" s="112"/>
      <c r="H41" s="112"/>
      <c r="I41" s="112"/>
    </row>
    <row r="42" spans="2:18" x14ac:dyDescent="0.25">
      <c r="B42" s="112" t="s">
        <v>15</v>
      </c>
      <c r="C42" s="112"/>
      <c r="D42" s="34" t="s">
        <v>23</v>
      </c>
      <c r="E42" s="56" t="s">
        <v>40</v>
      </c>
      <c r="F42" s="112" t="s">
        <v>57</v>
      </c>
      <c r="G42" s="112"/>
      <c r="H42" s="112"/>
      <c r="I42" s="112"/>
    </row>
    <row r="43" spans="2:18" x14ac:dyDescent="0.25">
      <c r="B43" s="112" t="s">
        <v>16</v>
      </c>
      <c r="C43" s="112"/>
      <c r="D43" s="34" t="s">
        <v>24</v>
      </c>
      <c r="E43" s="56" t="s">
        <v>42</v>
      </c>
      <c r="F43" s="112" t="s">
        <v>43</v>
      </c>
      <c r="G43" s="112"/>
      <c r="H43" s="112"/>
      <c r="I43" s="112"/>
    </row>
    <row r="44" spans="2:18" x14ac:dyDescent="0.25">
      <c r="B44" s="112" t="s">
        <v>45</v>
      </c>
      <c r="C44" s="112"/>
      <c r="D44" s="34" t="s">
        <v>25</v>
      </c>
      <c r="E44" s="56" t="s">
        <v>44</v>
      </c>
      <c r="F44" s="112" t="s">
        <v>57</v>
      </c>
      <c r="G44" s="112"/>
      <c r="H44" s="112"/>
      <c r="I44" s="112"/>
    </row>
    <row r="45" spans="2:18" x14ac:dyDescent="0.25">
      <c r="B45" s="112" t="s">
        <v>46</v>
      </c>
      <c r="C45" s="112"/>
      <c r="D45" s="34" t="s">
        <v>26</v>
      </c>
      <c r="E45" s="56" t="s">
        <v>40</v>
      </c>
      <c r="F45" s="112" t="s">
        <v>57</v>
      </c>
      <c r="G45" s="112"/>
      <c r="H45" s="112"/>
      <c r="I45" s="112"/>
    </row>
    <row r="46" spans="2:18" x14ac:dyDescent="0.25">
      <c r="B46" s="112" t="s">
        <v>47</v>
      </c>
      <c r="C46" s="112"/>
      <c r="D46" s="34" t="s">
        <v>27</v>
      </c>
      <c r="E46" s="56" t="s">
        <v>48</v>
      </c>
      <c r="F46" s="112" t="s">
        <v>57</v>
      </c>
      <c r="G46" s="112"/>
      <c r="H46" s="112"/>
      <c r="I46" s="112"/>
    </row>
    <row r="47" spans="2:18" x14ac:dyDescent="0.25">
      <c r="B47" s="112" t="s">
        <v>50</v>
      </c>
      <c r="C47" s="112"/>
      <c r="D47" s="34" t="s">
        <v>28</v>
      </c>
      <c r="E47" s="56" t="s">
        <v>49</v>
      </c>
      <c r="F47" s="112" t="s">
        <v>57</v>
      </c>
      <c r="G47" s="112"/>
      <c r="H47" s="112"/>
      <c r="I47" s="112"/>
    </row>
    <row r="48" spans="2:18" x14ac:dyDescent="0.25">
      <c r="B48" s="112" t="s">
        <v>52</v>
      </c>
      <c r="C48" s="112"/>
      <c r="D48" s="34" t="s">
        <v>29</v>
      </c>
      <c r="E48" s="56" t="s">
        <v>51</v>
      </c>
      <c r="F48" s="112" t="s">
        <v>57</v>
      </c>
      <c r="G48" s="112"/>
      <c r="H48" s="112"/>
      <c r="I48" s="112"/>
    </row>
    <row r="49" spans="2:23" x14ac:dyDescent="0.25">
      <c r="B49" s="112" t="s">
        <v>54</v>
      </c>
      <c r="C49" s="112"/>
      <c r="D49" s="34" t="s">
        <v>30</v>
      </c>
      <c r="E49" s="56" t="s">
        <v>53</v>
      </c>
      <c r="F49" s="112" t="s">
        <v>57</v>
      </c>
      <c r="G49" s="112"/>
      <c r="H49" s="112"/>
      <c r="I49" s="112"/>
    </row>
    <row r="50" spans="2:23" x14ac:dyDescent="0.25">
      <c r="B50" s="112" t="s">
        <v>56</v>
      </c>
      <c r="C50" s="112"/>
      <c r="D50" s="34" t="s">
        <v>31</v>
      </c>
      <c r="E50" s="56" t="s">
        <v>55</v>
      </c>
      <c r="F50" s="112" t="s">
        <v>57</v>
      </c>
      <c r="G50" s="112"/>
      <c r="H50" s="112"/>
      <c r="I50" s="112"/>
    </row>
    <row r="51" spans="2:23" x14ac:dyDescent="0.25">
      <c r="B51" s="112" t="s">
        <v>58</v>
      </c>
      <c r="C51" s="112"/>
      <c r="D51" s="34" t="s">
        <v>32</v>
      </c>
      <c r="E51" s="56">
        <v>1.23</v>
      </c>
      <c r="F51" s="112" t="s">
        <v>39</v>
      </c>
      <c r="G51" s="112"/>
      <c r="H51" s="112"/>
      <c r="I51" s="112"/>
    </row>
    <row r="52" spans="2:23" x14ac:dyDescent="0.25">
      <c r="B52" s="112" t="s">
        <v>59</v>
      </c>
      <c r="C52" s="112"/>
      <c r="D52" s="34" t="s">
        <v>33</v>
      </c>
      <c r="E52" s="56">
        <v>1.73</v>
      </c>
      <c r="F52" s="112" t="s">
        <v>39</v>
      </c>
      <c r="G52" s="112"/>
      <c r="H52" s="112"/>
      <c r="I52" s="112"/>
    </row>
    <row r="53" spans="2:23" x14ac:dyDescent="0.25">
      <c r="B53" s="112" t="s">
        <v>60</v>
      </c>
      <c r="C53" s="112"/>
      <c r="D53" s="34" t="s">
        <v>34</v>
      </c>
      <c r="E53" s="56" t="s">
        <v>61</v>
      </c>
      <c r="F53" s="112" t="s">
        <v>57</v>
      </c>
      <c r="G53" s="112"/>
      <c r="H53" s="112"/>
      <c r="I53" s="112"/>
    </row>
    <row r="54" spans="2:23" x14ac:dyDescent="0.25">
      <c r="B54" s="112" t="s">
        <v>62</v>
      </c>
      <c r="C54" s="112"/>
      <c r="D54" s="34" t="s">
        <v>35</v>
      </c>
      <c r="E54" s="56">
        <v>1.23</v>
      </c>
      <c r="F54" s="112" t="s">
        <v>64</v>
      </c>
      <c r="G54" s="112"/>
      <c r="H54" s="112"/>
      <c r="I54" s="112"/>
    </row>
    <row r="55" spans="2:23" x14ac:dyDescent="0.25">
      <c r="B55" s="112" t="s">
        <v>66</v>
      </c>
      <c r="C55" s="112"/>
      <c r="D55" s="34" t="s">
        <v>36</v>
      </c>
      <c r="E55" s="56" t="s">
        <v>65</v>
      </c>
      <c r="F55" s="112" t="s">
        <v>57</v>
      </c>
      <c r="G55" s="112"/>
      <c r="H55" s="112"/>
      <c r="I55" s="112"/>
    </row>
    <row r="56" spans="2:23" x14ac:dyDescent="0.25">
      <c r="B56" s="112" t="s">
        <v>67</v>
      </c>
      <c r="C56" s="112"/>
      <c r="D56" s="34" t="s">
        <v>37</v>
      </c>
      <c r="E56" s="56">
        <v>1.23</v>
      </c>
      <c r="F56" s="112" t="s">
        <v>39</v>
      </c>
      <c r="G56" s="112"/>
      <c r="H56" s="112"/>
      <c r="I56" s="112"/>
    </row>
    <row r="57" spans="2:23" x14ac:dyDescent="0.25">
      <c r="B57" s="112" t="s">
        <v>68</v>
      </c>
      <c r="C57" s="112"/>
      <c r="D57" s="34" t="s">
        <v>38</v>
      </c>
      <c r="E57" s="56">
        <v>1.23</v>
      </c>
      <c r="F57" s="112" t="s">
        <v>39</v>
      </c>
      <c r="G57" s="112"/>
      <c r="H57" s="112"/>
      <c r="I57" s="112"/>
    </row>
    <row r="58" spans="2:23" x14ac:dyDescent="0.25">
      <c r="B58" s="32"/>
      <c r="D58" s="33"/>
      <c r="E58" s="36"/>
    </row>
    <row r="59" spans="2:23" x14ac:dyDescent="0.25">
      <c r="B59" s="32"/>
      <c r="D59" s="33"/>
    </row>
    <row r="60" spans="2:23" ht="36" customHeight="1" x14ac:dyDescent="0.25">
      <c r="B60" s="113" t="s">
        <v>83</v>
      </c>
      <c r="C60" s="114"/>
      <c r="D60" s="114"/>
      <c r="E60" s="114"/>
      <c r="F60" s="115"/>
      <c r="K60" s="111" t="s">
        <v>71</v>
      </c>
      <c r="L60" s="111"/>
      <c r="M60" s="111"/>
      <c r="N60" s="111"/>
    </row>
    <row r="61" spans="2:23" ht="19.5" customHeight="1" x14ac:dyDescent="0.25">
      <c r="B61" s="95" t="s">
        <v>80</v>
      </c>
      <c r="C61" s="105" t="s">
        <v>81</v>
      </c>
      <c r="D61" s="105"/>
      <c r="E61" s="105"/>
      <c r="F61" s="51" t="s">
        <v>84</v>
      </c>
      <c r="K61" s="106" t="s">
        <v>72</v>
      </c>
      <c r="L61" s="106"/>
      <c r="M61" s="106"/>
      <c r="N61" s="106"/>
      <c r="O61" s="106"/>
      <c r="P61" s="106"/>
      <c r="Q61" s="106"/>
      <c r="R61" s="106"/>
      <c r="S61" s="106"/>
      <c r="T61" s="106"/>
      <c r="U61" s="106"/>
      <c r="V61" s="106"/>
      <c r="W61" s="106"/>
    </row>
    <row r="62" spans="2:23" ht="22.5" customHeight="1" x14ac:dyDescent="0.25">
      <c r="B62" s="42" t="s">
        <v>5</v>
      </c>
      <c r="C62" s="107">
        <v>0.224</v>
      </c>
      <c r="D62" s="107"/>
      <c r="E62" s="107"/>
      <c r="F62" s="48">
        <v>9240695</v>
      </c>
    </row>
    <row r="63" spans="2:23" ht="20.25" customHeight="1" x14ac:dyDescent="0.25">
      <c r="B63" s="46" t="s">
        <v>0</v>
      </c>
      <c r="C63" s="108">
        <v>0.2</v>
      </c>
      <c r="D63" s="108"/>
      <c r="E63" s="108"/>
      <c r="F63" s="49">
        <v>8364569</v>
      </c>
    </row>
    <row r="64" spans="2:23" ht="15.75" x14ac:dyDescent="0.25">
      <c r="B64" s="45" t="s">
        <v>1</v>
      </c>
      <c r="C64" s="109">
        <v>0.35</v>
      </c>
      <c r="D64" s="109"/>
      <c r="E64" s="109"/>
      <c r="F64" s="50">
        <v>14450074</v>
      </c>
    </row>
    <row r="65" spans="2:6" ht="15.75" x14ac:dyDescent="0.25">
      <c r="B65" s="52" t="s">
        <v>2</v>
      </c>
      <c r="C65" s="110">
        <v>0.15</v>
      </c>
      <c r="D65" s="110"/>
      <c r="E65" s="110"/>
      <c r="F65" s="53">
        <v>6331401</v>
      </c>
    </row>
    <row r="66" spans="2:6" ht="15.75" x14ac:dyDescent="0.25">
      <c r="B66" s="43" t="s">
        <v>3</v>
      </c>
      <c r="C66" s="103">
        <v>2.1000000000000001E-2</v>
      </c>
      <c r="D66" s="103"/>
      <c r="E66" s="103"/>
      <c r="F66" s="47">
        <v>869301</v>
      </c>
    </row>
    <row r="67" spans="2:6" ht="15.75" x14ac:dyDescent="0.25">
      <c r="B67" s="44" t="s">
        <v>4</v>
      </c>
      <c r="C67" s="104">
        <v>2.2800000000000001E-2</v>
      </c>
      <c r="D67" s="104"/>
      <c r="E67" s="104"/>
      <c r="F67" s="54">
        <v>938252</v>
      </c>
    </row>
  </sheetData>
  <sheetProtection password="9E94" sheet="1" objects="1" scenarios="1"/>
  <mergeCells count="91">
    <mergeCell ref="B10:E10"/>
    <mergeCell ref="K10:N10"/>
    <mergeCell ref="F1:K1"/>
    <mergeCell ref="B2:G2"/>
    <mergeCell ref="H2:J3"/>
    <mergeCell ref="K2:P2"/>
    <mergeCell ref="B3:G3"/>
    <mergeCell ref="K3:P3"/>
    <mergeCell ref="A5:Q5"/>
    <mergeCell ref="B7:E7"/>
    <mergeCell ref="L7:N7"/>
    <mergeCell ref="B8:E8"/>
    <mergeCell ref="K8:N8"/>
    <mergeCell ref="G12:H12"/>
    <mergeCell ref="G13:H13"/>
    <mergeCell ref="P13:P18"/>
    <mergeCell ref="G14:H14"/>
    <mergeCell ref="J14:J15"/>
    <mergeCell ref="G15:H15"/>
    <mergeCell ref="G16:H16"/>
    <mergeCell ref="G17:H17"/>
    <mergeCell ref="G18:H18"/>
    <mergeCell ref="B32:I32"/>
    <mergeCell ref="J32:P32"/>
    <mergeCell ref="B22:E22"/>
    <mergeCell ref="K22:N22"/>
    <mergeCell ref="C24:E24"/>
    <mergeCell ref="L24:N24"/>
    <mergeCell ref="D26:E26"/>
    <mergeCell ref="M26:N26"/>
    <mergeCell ref="B28:E28"/>
    <mergeCell ref="K28:N28"/>
    <mergeCell ref="B30:Q30"/>
    <mergeCell ref="B31:I31"/>
    <mergeCell ref="J31:P31"/>
    <mergeCell ref="B35:I35"/>
    <mergeCell ref="K35:R35"/>
    <mergeCell ref="B36:C36"/>
    <mergeCell ref="F36:I36"/>
    <mergeCell ref="B37:C37"/>
    <mergeCell ref="F37:I37"/>
    <mergeCell ref="B38:C38"/>
    <mergeCell ref="F38:I38"/>
    <mergeCell ref="B39:C39"/>
    <mergeCell ref="F39:I39"/>
    <mergeCell ref="B40:C40"/>
    <mergeCell ref="F40:I40"/>
    <mergeCell ref="B41:C41"/>
    <mergeCell ref="F41:I41"/>
    <mergeCell ref="B42:C42"/>
    <mergeCell ref="F42:I42"/>
    <mergeCell ref="B43:C43"/>
    <mergeCell ref="F43:I43"/>
    <mergeCell ref="B44:C44"/>
    <mergeCell ref="F44:I44"/>
    <mergeCell ref="B45:C45"/>
    <mergeCell ref="F45:I45"/>
    <mergeCell ref="B46:C46"/>
    <mergeCell ref="F46:I46"/>
    <mergeCell ref="B47:C47"/>
    <mergeCell ref="F47:I47"/>
    <mergeCell ref="B48:C48"/>
    <mergeCell ref="F48:I48"/>
    <mergeCell ref="B49:C49"/>
    <mergeCell ref="F49:I49"/>
    <mergeCell ref="B50:C50"/>
    <mergeCell ref="F50:I50"/>
    <mergeCell ref="B51:C51"/>
    <mergeCell ref="F51:I51"/>
    <mergeCell ref="B52:C52"/>
    <mergeCell ref="F52:I52"/>
    <mergeCell ref="K60:N60"/>
    <mergeCell ref="B53:C53"/>
    <mergeCell ref="F53:I53"/>
    <mergeCell ref="B54:C54"/>
    <mergeCell ref="F54:I54"/>
    <mergeCell ref="B55:C55"/>
    <mergeCell ref="F55:I55"/>
    <mergeCell ref="B56:C56"/>
    <mergeCell ref="F56:I56"/>
    <mergeCell ref="B57:C57"/>
    <mergeCell ref="F57:I57"/>
    <mergeCell ref="B60:F60"/>
    <mergeCell ref="C66:E66"/>
    <mergeCell ref="C67:E67"/>
    <mergeCell ref="C61:E61"/>
    <mergeCell ref="K61:W61"/>
    <mergeCell ref="C62:E62"/>
    <mergeCell ref="C63:E63"/>
    <mergeCell ref="C64:E64"/>
    <mergeCell ref="C65:E65"/>
  </mergeCells>
  <conditionalFormatting sqref="F14:F18">
    <cfRule type="notContainsBlanks" dxfId="11" priority="2">
      <formula>LEN(TRIM(F14))&gt;0</formula>
    </cfRule>
  </conditionalFormatting>
  <conditionalFormatting sqref="F13">
    <cfRule type="notContainsBlanks" dxfId="10" priority="5">
      <formula>LEN(TRIM(F13))&gt;0</formula>
    </cfRule>
  </conditionalFormatting>
  <conditionalFormatting sqref="O14:O18">
    <cfRule type="notContainsBlanks" dxfId="9" priority="3">
      <formula>LEN(TRIM(O14))&gt;0</formula>
    </cfRule>
  </conditionalFormatting>
  <conditionalFormatting sqref="F10 F26 F28 O10 O26 O28">
    <cfRule type="notContainsBlanks" dxfId="8" priority="1">
      <formula>LEN(TRIM(F10))&gt;0</formula>
    </cfRule>
  </conditionalFormatting>
  <conditionalFormatting sqref="P13">
    <cfRule type="notContainsBlanks" dxfId="7" priority="4">
      <formula>LEN(TRIM(P13))&gt;0</formula>
    </cfRule>
  </conditionalFormatting>
  <conditionalFormatting sqref="O13">
    <cfRule type="notContainsBlanks" dxfId="6" priority="6">
      <formula>LEN(TRIM(O13))&gt;0</formula>
    </cfRule>
  </conditionalFormatting>
  <hyperlinks>
    <hyperlink ref="K61" r:id="rId1"/>
    <hyperlink ref="J31" r:id="rId2"/>
    <hyperlink ref="J32" r:id="rId3"/>
    <hyperlink ref="K61:W61" r:id="rId4" display="http://www.ipsoa.it/documents/fisco/imposte-dirette/quotidiano/2018/04/09/addizionali-regionali-comunali-pesano-10-prelievo-irpef"/>
    <hyperlink ref="H2:J3" location="'Simulazione 1'!A59" display="informazioni e pareri utili"/>
    <hyperlink ref="F1" r:id="rId5"/>
    <hyperlink ref="F1:K1" r:id="rId6" display="www.renatopatrignani.net "/>
  </hyperlinks>
  <pageMargins left="0.7" right="0.7" top="0.75" bottom="0.75" header="0.3" footer="0.3"/>
  <pageSetup paperSize="9" orientation="portrait" horizontalDpi="0" verticalDpi="0" r:id="rId7"/>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7"/>
  <sheetViews>
    <sheetView zoomScale="98" zoomScaleNormal="98" workbookViewId="0"/>
  </sheetViews>
  <sheetFormatPr defaultRowHeight="15" x14ac:dyDescent="0.25"/>
  <cols>
    <col min="1" max="1" width="2.85546875" style="1" customWidth="1"/>
    <col min="2" max="2" width="15.5703125" style="1" customWidth="1"/>
    <col min="3" max="3" width="8.5703125" style="1" customWidth="1"/>
    <col min="4" max="4" width="8.28515625" style="1" customWidth="1"/>
    <col min="5" max="5" width="13" style="1" customWidth="1"/>
    <col min="6" max="6" width="18.85546875" style="1" customWidth="1"/>
    <col min="7" max="7" width="7.42578125" style="1" customWidth="1"/>
    <col min="8" max="8" width="7.140625" style="1" customWidth="1"/>
    <col min="9" max="9" width="2.28515625" style="1" customWidth="1"/>
    <col min="10" max="10" width="6.140625" style="17" customWidth="1"/>
    <col min="11" max="11" width="15.5703125" style="17" customWidth="1"/>
    <col min="12" max="12" width="9.7109375" style="17" customWidth="1"/>
    <col min="13" max="13" width="10.140625" style="17" customWidth="1"/>
    <col min="14" max="14" width="10.5703125" style="17" customWidth="1"/>
    <col min="15" max="15" width="17.28515625" style="17" customWidth="1"/>
    <col min="16" max="16" width="15.42578125" style="17" customWidth="1"/>
    <col min="17" max="17" width="9.7109375" style="17" customWidth="1"/>
    <col min="18" max="18" width="12.140625" style="17" customWidth="1"/>
    <col min="19" max="19" width="13.7109375" style="17" hidden="1" customWidth="1"/>
    <col min="20" max="20" width="12" style="17" hidden="1" customWidth="1"/>
    <col min="21" max="21" width="11.140625" style="17" hidden="1" customWidth="1"/>
    <col min="22" max="22" width="0" style="17" hidden="1" customWidth="1"/>
    <col min="23" max="30" width="9.140625" style="17"/>
    <col min="31" max="16384" width="9.140625" style="1"/>
  </cols>
  <sheetData>
    <row r="1" spans="1:22" ht="18.75" customHeight="1" thickBot="1" x14ac:dyDescent="0.4">
      <c r="A1" s="19"/>
      <c r="B1" s="19"/>
      <c r="C1" s="19"/>
      <c r="D1" s="19"/>
      <c r="E1" s="19"/>
      <c r="F1" s="148" t="s">
        <v>99</v>
      </c>
      <c r="G1" s="148"/>
      <c r="H1" s="148"/>
      <c r="I1" s="148"/>
      <c r="J1" s="148"/>
      <c r="K1" s="148"/>
      <c r="L1" s="19"/>
      <c r="M1" s="19"/>
      <c r="N1" s="19"/>
      <c r="O1" s="19"/>
      <c r="P1" s="19"/>
      <c r="Q1" s="19"/>
    </row>
    <row r="2" spans="1:22" ht="40.5" customHeight="1" thickBot="1" x14ac:dyDescent="0.3">
      <c r="B2" s="149" t="s">
        <v>79</v>
      </c>
      <c r="C2" s="150"/>
      <c r="D2" s="150"/>
      <c r="E2" s="150"/>
      <c r="F2" s="150"/>
      <c r="G2" s="151"/>
      <c r="H2" s="166" t="s">
        <v>78</v>
      </c>
      <c r="I2" s="167"/>
      <c r="J2" s="168"/>
      <c r="K2" s="152" t="s">
        <v>87</v>
      </c>
      <c r="L2" s="153"/>
      <c r="M2" s="153"/>
      <c r="N2" s="153"/>
      <c r="O2" s="153"/>
      <c r="P2" s="154"/>
    </row>
    <row r="3" spans="1:22" ht="18.75" customHeight="1" thickBot="1" x14ac:dyDescent="0.3">
      <c r="B3" s="155" t="s">
        <v>6</v>
      </c>
      <c r="C3" s="156"/>
      <c r="D3" s="157"/>
      <c r="E3" s="157"/>
      <c r="F3" s="157"/>
      <c r="G3" s="158"/>
      <c r="H3" s="166"/>
      <c r="I3" s="167"/>
      <c r="J3" s="168"/>
      <c r="K3" s="159" t="s">
        <v>6</v>
      </c>
      <c r="L3" s="160"/>
      <c r="M3" s="161"/>
      <c r="N3" s="161"/>
      <c r="O3" s="161"/>
      <c r="P3" s="162"/>
    </row>
    <row r="4" spans="1:22" ht="11.25" customHeight="1" x14ac:dyDescent="0.25">
      <c r="B4" s="14"/>
      <c r="C4" s="14"/>
      <c r="D4" s="15"/>
      <c r="E4" s="15"/>
      <c r="F4" s="15"/>
      <c r="G4" s="15"/>
      <c r="H4" s="15"/>
      <c r="I4" s="18"/>
      <c r="K4" s="24"/>
      <c r="L4" s="24"/>
      <c r="M4" s="25"/>
      <c r="N4" s="25"/>
      <c r="O4" s="25"/>
      <c r="P4" s="25"/>
    </row>
    <row r="5" spans="1:22" ht="15.75" customHeight="1" x14ac:dyDescent="0.3">
      <c r="A5" s="163" t="s">
        <v>97</v>
      </c>
      <c r="B5" s="163"/>
      <c r="C5" s="163"/>
      <c r="D5" s="163"/>
      <c r="E5" s="163"/>
      <c r="F5" s="163"/>
      <c r="G5" s="163"/>
      <c r="H5" s="163"/>
      <c r="I5" s="163"/>
      <c r="J5" s="163"/>
      <c r="K5" s="163"/>
      <c r="L5" s="163"/>
      <c r="M5" s="163"/>
      <c r="N5" s="163"/>
      <c r="O5" s="163"/>
      <c r="P5" s="163"/>
      <c r="Q5" s="163"/>
    </row>
    <row r="6" spans="1:22" ht="15.75" customHeight="1" x14ac:dyDescent="0.25">
      <c r="B6" s="2"/>
      <c r="C6" s="2"/>
      <c r="D6" s="40"/>
      <c r="E6" s="40"/>
      <c r="F6" s="2"/>
      <c r="G6" s="2"/>
      <c r="H6" s="2"/>
      <c r="I6" s="20"/>
      <c r="J6" s="22"/>
      <c r="K6" s="22"/>
      <c r="L6" s="22"/>
    </row>
    <row r="7" spans="1:22" ht="21.75" customHeight="1" x14ac:dyDescent="0.25">
      <c r="B7" s="145" t="s">
        <v>92</v>
      </c>
      <c r="C7" s="145"/>
      <c r="D7" s="145"/>
      <c r="E7" s="145"/>
      <c r="F7" s="16">
        <v>36000</v>
      </c>
      <c r="G7" s="3"/>
      <c r="H7" s="3"/>
      <c r="I7" s="21"/>
      <c r="J7" s="99"/>
      <c r="K7" s="99"/>
      <c r="L7" s="164" t="s">
        <v>92</v>
      </c>
      <c r="M7" s="165"/>
      <c r="N7" s="165"/>
      <c r="O7" s="16">
        <v>36000</v>
      </c>
    </row>
    <row r="8" spans="1:22" ht="19.5" customHeight="1" x14ac:dyDescent="0.25">
      <c r="B8" s="128" t="s">
        <v>94</v>
      </c>
      <c r="C8" s="128"/>
      <c r="D8" s="128"/>
      <c r="E8" s="128"/>
      <c r="F8" s="13"/>
      <c r="G8" s="3"/>
      <c r="H8" s="3"/>
      <c r="I8" s="21"/>
      <c r="J8" s="23"/>
      <c r="K8" s="129" t="s">
        <v>94</v>
      </c>
      <c r="L8" s="129"/>
      <c r="M8" s="129"/>
      <c r="N8" s="129"/>
      <c r="O8" s="13"/>
    </row>
    <row r="9" spans="1:22" ht="7.5" customHeight="1" thickBot="1" x14ac:dyDescent="0.3">
      <c r="B9" s="2"/>
      <c r="C9" s="2"/>
      <c r="D9" s="2"/>
      <c r="E9" s="2"/>
      <c r="F9" s="4"/>
      <c r="I9" s="19"/>
    </row>
    <row r="10" spans="1:22" ht="25.5" customHeight="1" thickBot="1" x14ac:dyDescent="0.3">
      <c r="B10" s="145" t="s">
        <v>93</v>
      </c>
      <c r="C10" s="145"/>
      <c r="D10" s="145"/>
      <c r="E10" s="146"/>
      <c r="F10" s="65">
        <f>F7-F8</f>
        <v>36000</v>
      </c>
      <c r="I10" s="19"/>
      <c r="K10" s="147" t="s">
        <v>93</v>
      </c>
      <c r="L10" s="147"/>
      <c r="M10" s="147"/>
      <c r="N10" s="147"/>
      <c r="O10" s="67">
        <f>O7-O8</f>
        <v>36000</v>
      </c>
    </row>
    <row r="11" spans="1:22" ht="6" customHeight="1" x14ac:dyDescent="0.25">
      <c r="I11" s="19"/>
      <c r="P11" s="63"/>
      <c r="Q11" s="63"/>
    </row>
    <row r="12" spans="1:22" ht="47.25" customHeight="1" x14ac:dyDescent="0.25">
      <c r="C12" s="7" t="s">
        <v>9</v>
      </c>
      <c r="D12" s="28" t="s">
        <v>88</v>
      </c>
      <c r="E12" s="28" t="s">
        <v>89</v>
      </c>
      <c r="F12" s="7" t="s">
        <v>95</v>
      </c>
      <c r="G12" s="141"/>
      <c r="H12" s="141"/>
      <c r="I12" s="19"/>
      <c r="L12" s="29" t="s">
        <v>9</v>
      </c>
      <c r="M12" s="29" t="s">
        <v>88</v>
      </c>
      <c r="N12" s="29" t="s">
        <v>89</v>
      </c>
      <c r="O12" s="29" t="s">
        <v>95</v>
      </c>
      <c r="Q12" s="86"/>
      <c r="R12" s="86"/>
    </row>
    <row r="13" spans="1:22" ht="17.25" customHeight="1" x14ac:dyDescent="0.25">
      <c r="B13" s="6" t="s">
        <v>5</v>
      </c>
      <c r="C13" s="69">
        <v>0</v>
      </c>
      <c r="D13" s="70">
        <v>0</v>
      </c>
      <c r="E13" s="70">
        <v>8174</v>
      </c>
      <c r="F13" s="71" t="str">
        <f>IF(AND(F10&gt;=0,F10&lt;E13),F10*0,"")</f>
        <v/>
      </c>
      <c r="G13" s="142"/>
      <c r="H13" s="142"/>
      <c r="I13" s="19"/>
      <c r="K13" s="73" t="s">
        <v>5</v>
      </c>
      <c r="L13" s="74">
        <v>0</v>
      </c>
      <c r="M13" s="75">
        <v>0</v>
      </c>
      <c r="N13" s="76">
        <v>8174</v>
      </c>
      <c r="O13" s="93" t="str">
        <f>IF(N13="","",IF(AND($O$10&gt;=0,$O$10&lt;=N13),$O$10*0,""))</f>
        <v/>
      </c>
      <c r="P13" s="143" t="str">
        <f>IF($O$10&lt;=N17,"",IF($O$10&lt;=N16,"",IF($O$10&lt;=N14,"",IF($O$10&lt;=N15,"",IF(AND($O$10&gt;N13,L14=""),"Attenzione!    Devi indicare l'aliquota          del 1° scaglione",IF(AND(N14&gt;0,L15=""),"Attenzione!     Devi indicare l'aliquota del      2° scaglione",IF(AND(N15&gt;0,L16=""),"Attenzione!    Devi indicare l'aliquota del      3° scaglione",IF(AND(N16&gt;0,L17=""),"Attenzione!    Devi indicare l'aliquota del      4° scaglione",IF(AND(N17&gt;0,L18=""),"Attenzione!    Devi indicare l'aliquota del      5° scaglione","")))))))))</f>
        <v/>
      </c>
      <c r="Q13" s="80"/>
      <c r="R13" s="80"/>
      <c r="S13" s="94" t="str">
        <f>IF(AND(O10&gt;=0,O10&lt;N13),O10*0,"")</f>
        <v/>
      </c>
      <c r="T13" s="92" t="str">
        <f>S13</f>
        <v/>
      </c>
    </row>
    <row r="14" spans="1:22" ht="15.75" x14ac:dyDescent="0.25">
      <c r="B14" s="10" t="s">
        <v>0</v>
      </c>
      <c r="C14" s="69">
        <v>0.23</v>
      </c>
      <c r="D14" s="70">
        <v>0</v>
      </c>
      <c r="E14" s="70">
        <v>15000</v>
      </c>
      <c r="F14" s="72">
        <f>IF($F$10=0,"",IF($F$10&lt;=E13,"",IF($F$10&gt;15000,3450,$F$10*C14)))</f>
        <v>3450</v>
      </c>
      <c r="G14" s="142"/>
      <c r="H14" s="142"/>
      <c r="I14" s="20"/>
      <c r="J14" s="144"/>
      <c r="K14" s="77" t="s">
        <v>0</v>
      </c>
      <c r="L14" s="78">
        <v>0.15</v>
      </c>
      <c r="M14" s="75">
        <f>IF(L14="","",0.00001)</f>
        <v>1.0000000000000001E-5</v>
      </c>
      <c r="N14" s="76">
        <v>35000</v>
      </c>
      <c r="O14" s="27">
        <f>IF(L14="","",IF(AND(S13="",N14=""),$O$10*L14,IF($O$10&lt;=N13,"",IF(AND($O$10&gt;N13,$O$10&lt;=N14),$O$10*L14,IF(S13=0,"",N14*L14)))))</f>
        <v>5250</v>
      </c>
      <c r="P14" s="143"/>
      <c r="Q14" s="87"/>
      <c r="R14" s="80"/>
      <c r="S14" s="88">
        <f>IF(M15="","",IF($O$10&gt;M15,$O$10-M15,0))</f>
        <v>1000</v>
      </c>
      <c r="T14" s="88">
        <f>IF(S14&gt;=0,O14,0)</f>
        <v>5250</v>
      </c>
      <c r="U14" s="88">
        <f>IF(AND($O$10&lt;=N15,$O$10&gt;M15),($O$10-M15)*L15-T15,0)</f>
        <v>250</v>
      </c>
      <c r="V14" s="89"/>
    </row>
    <row r="15" spans="1:22" ht="15.75" x14ac:dyDescent="0.25">
      <c r="B15" s="10" t="s">
        <v>1</v>
      </c>
      <c r="C15" s="69">
        <v>0.27</v>
      </c>
      <c r="D15" s="70">
        <v>15000</v>
      </c>
      <c r="E15" s="70">
        <v>28000</v>
      </c>
      <c r="F15" s="72">
        <f>IF($F$10=0,"",IF($F$10&lt;=15000,"",IF($F$10&gt;28000,3510,($F$10-15000)*C15)))</f>
        <v>3510</v>
      </c>
      <c r="G15" s="142"/>
      <c r="H15" s="142"/>
      <c r="I15" s="20"/>
      <c r="J15" s="144"/>
      <c r="K15" s="77" t="s">
        <v>1</v>
      </c>
      <c r="L15" s="78">
        <v>0.25</v>
      </c>
      <c r="M15" s="75">
        <f>IF(N14="","",N14)</f>
        <v>35000</v>
      </c>
      <c r="N15" s="76">
        <v>70000</v>
      </c>
      <c r="O15" s="27">
        <f>IF($O$10&lt;=M15,"",IF(AND($O$10&gt;N14,$O$10&lt;=N15),($O$10-N14)*L15,IF(S13=0,"",IF(AND(N15="",$O$10&gt;M15),($O$10-M15)*L15,(N15-M15)*L15))))</f>
        <v>250</v>
      </c>
      <c r="P15" s="143"/>
      <c r="Q15" s="87"/>
      <c r="R15" s="80"/>
      <c r="S15" s="88">
        <f>IF(M16="","",$O$10-M16)</f>
        <v>-34000</v>
      </c>
      <c r="T15" s="88">
        <f>IF(S15&gt;=0,O15,0)</f>
        <v>0</v>
      </c>
      <c r="U15" s="88">
        <f>IF(AND($O$10&lt;=N16,$O$10&gt;M16),($O$10-M16)*L16-T16,0)</f>
        <v>0</v>
      </c>
      <c r="V15" s="89"/>
    </row>
    <row r="16" spans="1:22" ht="15.75" x14ac:dyDescent="0.25">
      <c r="B16" s="10" t="s">
        <v>2</v>
      </c>
      <c r="C16" s="69">
        <v>0.38</v>
      </c>
      <c r="D16" s="70">
        <v>28000</v>
      </c>
      <c r="E16" s="70">
        <v>55000</v>
      </c>
      <c r="F16" s="72">
        <f>IF($F$10=0,"",IF($F$10&lt;=28000,"",IF($F$10&gt;55000,10260,($F$10-28000)*C16)))</f>
        <v>3040</v>
      </c>
      <c r="G16" s="142"/>
      <c r="H16" s="142"/>
      <c r="I16" s="20"/>
      <c r="J16" s="22"/>
      <c r="K16" s="77" t="s">
        <v>2</v>
      </c>
      <c r="L16" s="78">
        <v>0.35</v>
      </c>
      <c r="M16" s="75">
        <f>IF(N15="","",N15)</f>
        <v>70000</v>
      </c>
      <c r="N16" s="76">
        <v>120000</v>
      </c>
      <c r="O16" s="27" t="str">
        <f>IF($O$10&lt;=M16,"",IF(AND($O$10&gt;N15,$O$10&lt;=N16),($O$10-N15)*L16,IF(S14=0,"",IF(AND(N16="",$O$10&gt;M16),($O$10-M16)*L16,(N16-M16)*L16))))</f>
        <v/>
      </c>
      <c r="P16" s="143"/>
      <c r="Q16" s="87"/>
      <c r="R16" s="80"/>
      <c r="S16" s="88">
        <f>IF(M17="","",$O$10-M17)</f>
        <v>-84000</v>
      </c>
      <c r="T16" s="88">
        <f>IF(S16&gt;=0,O16,0)</f>
        <v>0</v>
      </c>
      <c r="U16" s="88">
        <f>IF(AND($O$10&lt;=N17,$O$10&gt;M17),($O$10-M17)*L17-T17,0)</f>
        <v>0</v>
      </c>
      <c r="V16" s="89"/>
    </row>
    <row r="17" spans="2:22" ht="15.75" x14ac:dyDescent="0.25">
      <c r="B17" s="10" t="s">
        <v>3</v>
      </c>
      <c r="C17" s="69">
        <v>0.41</v>
      </c>
      <c r="D17" s="70">
        <v>55000</v>
      </c>
      <c r="E17" s="70">
        <v>75000</v>
      </c>
      <c r="F17" s="72" t="str">
        <f>IF($F$10=0,"",IF($F$10&lt;=55000,"",IF($F$10&gt;75000,8200,($F$10-55000)*C17)))</f>
        <v/>
      </c>
      <c r="G17" s="142"/>
      <c r="H17" s="142"/>
      <c r="I17" s="20"/>
      <c r="J17" s="22"/>
      <c r="K17" s="77" t="s">
        <v>3</v>
      </c>
      <c r="L17" s="78">
        <v>0.4</v>
      </c>
      <c r="M17" s="75">
        <f>IF(N16="","",N16)</f>
        <v>120000</v>
      </c>
      <c r="N17" s="76">
        <v>180000</v>
      </c>
      <c r="O17" s="27" t="str">
        <f>IF($O$10&lt;=M17,"",IF(AND($O$10&gt;N16,$O$10&lt;=N17),($O$10-N16)*L17,IF(S15=0,"",IF(AND(N17="",$O$10&gt;M17),($O$10-M17)*L17,(N17-M17)*L17))))</f>
        <v/>
      </c>
      <c r="P17" s="143"/>
      <c r="Q17" s="87"/>
      <c r="R17" s="80"/>
      <c r="S17" s="88">
        <f>IF(M18="","",$O$10-M18)</f>
        <v>-144000</v>
      </c>
      <c r="T17" s="88">
        <f>IF(S17&gt;=0,O17,0)</f>
        <v>0</v>
      </c>
      <c r="U17" s="88">
        <f>IF(AND($O$10&lt;=N18,$O$10&gt;M18),($O$10-M18)*L18-T18,0)</f>
        <v>0</v>
      </c>
      <c r="V17" s="89"/>
    </row>
    <row r="18" spans="2:22" ht="15.75" x14ac:dyDescent="0.25">
      <c r="B18" s="10" t="s">
        <v>4</v>
      </c>
      <c r="C18" s="69">
        <v>0.43</v>
      </c>
      <c r="D18" s="70">
        <v>75000</v>
      </c>
      <c r="E18" s="70"/>
      <c r="F18" s="72" t="str">
        <f>IF($F$10=0,"",IF($F$10&lt;=75000,"",IF($F$10&gt;75000,($F$10-75000)*C18)))</f>
        <v/>
      </c>
      <c r="G18" s="142"/>
      <c r="H18" s="142"/>
      <c r="I18" s="19"/>
      <c r="K18" s="77" t="s">
        <v>4</v>
      </c>
      <c r="L18" s="78">
        <v>0.45</v>
      </c>
      <c r="M18" s="75">
        <f>IF(N17="","",N17)</f>
        <v>180000</v>
      </c>
      <c r="N18" s="79"/>
      <c r="O18" s="27" t="str">
        <f>IF(S13=0,"",IF($O$10&gt;M18,($O$10-M18)*L18,""))</f>
        <v/>
      </c>
      <c r="P18" s="143"/>
      <c r="Q18" s="87"/>
      <c r="R18" s="80"/>
      <c r="S18" s="88">
        <f>IF(M18="","",$O$10-M18)</f>
        <v>-144000</v>
      </c>
      <c r="T18" s="88"/>
      <c r="U18" s="88">
        <f>IF($O$10&gt;M18,($O$10-M18)*L18,0)</f>
        <v>0</v>
      </c>
      <c r="V18" s="89"/>
    </row>
    <row r="19" spans="2:22" ht="12" customHeight="1" x14ac:dyDescent="0.25">
      <c r="G19" s="81"/>
      <c r="H19" s="81"/>
      <c r="I19" s="19"/>
      <c r="M19" s="91">
        <v>10000000000000</v>
      </c>
      <c r="P19" s="64"/>
      <c r="Q19" s="83"/>
      <c r="R19" s="84"/>
      <c r="S19" s="88"/>
      <c r="T19" s="90">
        <f>IF(S19&gt;=0,O19,0)</f>
        <v>0</v>
      </c>
      <c r="U19" s="88"/>
      <c r="V19" s="89"/>
    </row>
    <row r="20" spans="2:22" ht="38.25" customHeight="1" x14ac:dyDescent="0.25">
      <c r="B20" s="9" t="s">
        <v>7</v>
      </c>
      <c r="C20" s="59">
        <f>F20/F10</f>
        <v>0.27777777777777779</v>
      </c>
      <c r="D20" s="8"/>
      <c r="E20" s="9" t="s">
        <v>96</v>
      </c>
      <c r="F20" s="11">
        <f>SUM(F14:F18)</f>
        <v>10000</v>
      </c>
      <c r="G20" s="82"/>
      <c r="H20" s="81"/>
      <c r="I20" s="19"/>
      <c r="K20" s="26" t="s">
        <v>7</v>
      </c>
      <c r="L20" s="58">
        <f>IF(O10=0,0%,O20/O10)</f>
        <v>0.15277777777777779</v>
      </c>
      <c r="N20" s="61" t="s">
        <v>96</v>
      </c>
      <c r="O20" s="62">
        <f>V20</f>
        <v>5500</v>
      </c>
      <c r="P20" s="85"/>
      <c r="Q20" s="80"/>
      <c r="R20" s="84"/>
      <c r="S20" s="88" t="s">
        <v>98</v>
      </c>
      <c r="T20" s="88">
        <f>SUM(T14:T19)</f>
        <v>5250</v>
      </c>
      <c r="U20" s="88">
        <f>SUM(U14:U19)</f>
        <v>250</v>
      </c>
      <c r="V20" s="88">
        <f>SUM(T20:U20)</f>
        <v>5500</v>
      </c>
    </row>
    <row r="21" spans="2:22" ht="5.25" customHeight="1" x14ac:dyDescent="0.25">
      <c r="F21" s="5"/>
      <c r="G21" s="81"/>
      <c r="H21" s="81"/>
      <c r="I21" s="19"/>
      <c r="Q21" s="84"/>
      <c r="R21" s="84"/>
    </row>
    <row r="22" spans="2:22" ht="20.25" customHeight="1" x14ac:dyDescent="0.25">
      <c r="B22" s="128" t="s">
        <v>82</v>
      </c>
      <c r="C22" s="128"/>
      <c r="D22" s="128"/>
      <c r="E22" s="128"/>
      <c r="F22" s="13"/>
      <c r="G22" s="81"/>
      <c r="H22" s="81"/>
      <c r="I22" s="19"/>
      <c r="K22" s="129" t="s">
        <v>82</v>
      </c>
      <c r="L22" s="129"/>
      <c r="M22" s="129"/>
      <c r="N22" s="129"/>
      <c r="O22" s="37"/>
      <c r="Q22" s="84"/>
      <c r="R22" s="84"/>
    </row>
    <row r="23" spans="2:22" ht="9" customHeight="1" x14ac:dyDescent="0.25">
      <c r="I23" s="19"/>
    </row>
    <row r="24" spans="2:22" ht="32.25" customHeight="1" x14ac:dyDescent="0.25">
      <c r="B24" s="12"/>
      <c r="C24" s="130" t="s">
        <v>90</v>
      </c>
      <c r="D24" s="130"/>
      <c r="E24" s="131"/>
      <c r="F24" s="57">
        <f>IF(F20-F22&lt;=0,0,F20-F22)</f>
        <v>10000</v>
      </c>
      <c r="I24" s="19"/>
      <c r="K24" s="60"/>
      <c r="L24" s="132" t="s">
        <v>90</v>
      </c>
      <c r="M24" s="132"/>
      <c r="N24" s="133"/>
      <c r="O24" s="57">
        <f>IF(O20-O22&lt;=0,0,O20-O22)</f>
        <v>5500</v>
      </c>
    </row>
    <row r="25" spans="2:22" ht="4.5" customHeight="1" x14ac:dyDescent="0.25">
      <c r="I25" s="19"/>
    </row>
    <row r="26" spans="2:22" ht="31.5" customHeight="1" x14ac:dyDescent="0.25">
      <c r="D26" s="134" t="s">
        <v>91</v>
      </c>
      <c r="E26" s="135"/>
      <c r="F26" s="66">
        <f>F10-F24</f>
        <v>26000</v>
      </c>
      <c r="I26" s="19"/>
      <c r="M26" s="136" t="s">
        <v>91</v>
      </c>
      <c r="N26" s="137"/>
      <c r="O26" s="68">
        <f>O10-O24</f>
        <v>30500</v>
      </c>
    </row>
    <row r="27" spans="2:22" ht="9" customHeight="1" x14ac:dyDescent="0.25">
      <c r="D27" s="100"/>
      <c r="E27" s="100"/>
      <c r="F27" s="30"/>
      <c r="I27" s="19"/>
      <c r="M27" s="101"/>
      <c r="N27" s="101"/>
      <c r="O27" s="31"/>
    </row>
    <row r="28" spans="2:22" ht="31.5" customHeight="1" x14ac:dyDescent="0.25">
      <c r="B28" s="138" t="s">
        <v>85</v>
      </c>
      <c r="C28" s="138"/>
      <c r="D28" s="138"/>
      <c r="E28" s="138"/>
      <c r="F28" s="66">
        <f>F26/13</f>
        <v>2000</v>
      </c>
      <c r="I28" s="19"/>
      <c r="K28" s="139" t="s">
        <v>86</v>
      </c>
      <c r="L28" s="139"/>
      <c r="M28" s="139"/>
      <c r="N28" s="139"/>
      <c r="O28" s="68">
        <f>O26/13</f>
        <v>2346.1538461538462</v>
      </c>
    </row>
    <row r="29" spans="2:22" ht="7.5" customHeight="1" x14ac:dyDescent="0.25">
      <c r="B29" s="38"/>
      <c r="C29" s="38"/>
      <c r="D29" s="38"/>
      <c r="E29" s="38"/>
      <c r="F29" s="30"/>
      <c r="I29" s="19"/>
      <c r="K29" s="39"/>
      <c r="L29" s="39"/>
      <c r="M29" s="39"/>
      <c r="N29" s="39"/>
      <c r="O29" s="31"/>
    </row>
    <row r="30" spans="2:22" ht="22.5" customHeight="1" thickBot="1" x14ac:dyDescent="0.3">
      <c r="B30" s="140" t="s">
        <v>73</v>
      </c>
      <c r="C30" s="140"/>
      <c r="D30" s="140"/>
      <c r="E30" s="140"/>
      <c r="F30" s="140"/>
      <c r="G30" s="140"/>
      <c r="H30" s="140"/>
      <c r="I30" s="140"/>
      <c r="J30" s="140"/>
      <c r="K30" s="140"/>
      <c r="L30" s="140"/>
      <c r="M30" s="140"/>
      <c r="N30" s="140"/>
      <c r="O30" s="140"/>
      <c r="P30" s="140"/>
      <c r="Q30" s="140"/>
      <c r="R30" s="41"/>
    </row>
    <row r="31" spans="2:22" ht="22.5" customHeight="1" thickBot="1" x14ac:dyDescent="0.3">
      <c r="B31" s="124" t="s">
        <v>74</v>
      </c>
      <c r="C31" s="125"/>
      <c r="D31" s="125"/>
      <c r="E31" s="125"/>
      <c r="F31" s="125"/>
      <c r="G31" s="125"/>
      <c r="H31" s="125"/>
      <c r="I31" s="125"/>
      <c r="J31" s="126" t="s">
        <v>75</v>
      </c>
      <c r="K31" s="126"/>
      <c r="L31" s="126"/>
      <c r="M31" s="126"/>
      <c r="N31" s="126"/>
      <c r="O31" s="126"/>
      <c r="P31" s="127"/>
    </row>
    <row r="32" spans="2:22" ht="22.5" customHeight="1" thickBot="1" x14ac:dyDescent="0.3">
      <c r="B32" s="124" t="s">
        <v>77</v>
      </c>
      <c r="C32" s="125"/>
      <c r="D32" s="125"/>
      <c r="E32" s="125"/>
      <c r="F32" s="125"/>
      <c r="G32" s="125"/>
      <c r="H32" s="125"/>
      <c r="I32" s="125"/>
      <c r="J32" s="126" t="s">
        <v>76</v>
      </c>
      <c r="K32" s="126"/>
      <c r="L32" s="126"/>
      <c r="M32" s="126"/>
      <c r="N32" s="126"/>
      <c r="O32" s="126"/>
      <c r="P32" s="127"/>
    </row>
    <row r="34" spans="2:18" ht="105.75" customHeight="1" x14ac:dyDescent="0.25"/>
    <row r="35" spans="2:18" ht="18" customHeight="1" x14ac:dyDescent="0.25">
      <c r="B35" s="118" t="s">
        <v>69</v>
      </c>
      <c r="C35" s="119"/>
      <c r="D35" s="119"/>
      <c r="E35" s="119"/>
      <c r="F35" s="119"/>
      <c r="G35" s="119"/>
      <c r="H35" s="119"/>
      <c r="I35" s="120"/>
      <c r="K35" s="121" t="s">
        <v>70</v>
      </c>
      <c r="L35" s="121"/>
      <c r="M35" s="121"/>
      <c r="N35" s="121"/>
      <c r="O35" s="121"/>
      <c r="P35" s="121"/>
      <c r="Q35" s="121"/>
      <c r="R35" s="121"/>
    </row>
    <row r="36" spans="2:18" ht="21.75" customHeight="1" x14ac:dyDescent="0.25">
      <c r="B36" s="122" t="s">
        <v>8</v>
      </c>
      <c r="C36" s="122"/>
      <c r="D36" s="35" t="s">
        <v>17</v>
      </c>
      <c r="E36" s="55" t="s">
        <v>9</v>
      </c>
      <c r="F36" s="123" t="s">
        <v>41</v>
      </c>
      <c r="G36" s="123"/>
      <c r="H36" s="123"/>
      <c r="I36" s="123"/>
    </row>
    <row r="37" spans="2:18" x14ac:dyDescent="0.25">
      <c r="B37" s="112" t="s">
        <v>10</v>
      </c>
      <c r="C37" s="112"/>
      <c r="D37" s="34" t="s">
        <v>18</v>
      </c>
      <c r="E37" s="56">
        <v>1.73</v>
      </c>
      <c r="F37" s="112" t="s">
        <v>39</v>
      </c>
      <c r="G37" s="112"/>
      <c r="H37" s="112"/>
      <c r="I37" s="112"/>
    </row>
    <row r="38" spans="2:18" x14ac:dyDescent="0.25">
      <c r="B38" s="116" t="s">
        <v>11</v>
      </c>
      <c r="C38" s="117"/>
      <c r="D38" s="34" t="s">
        <v>19</v>
      </c>
      <c r="E38" s="56" t="s">
        <v>40</v>
      </c>
      <c r="F38" s="112" t="s">
        <v>57</v>
      </c>
      <c r="G38" s="112"/>
      <c r="H38" s="112"/>
      <c r="I38" s="112"/>
    </row>
    <row r="39" spans="2:18" x14ac:dyDescent="0.25">
      <c r="B39" s="112" t="s">
        <v>12</v>
      </c>
      <c r="C39" s="112"/>
      <c r="D39" s="34" t="s">
        <v>20</v>
      </c>
      <c r="E39" s="56">
        <v>1.23</v>
      </c>
      <c r="F39" s="112" t="s">
        <v>63</v>
      </c>
      <c r="G39" s="112"/>
      <c r="H39" s="112"/>
      <c r="I39" s="112"/>
    </row>
    <row r="40" spans="2:18" x14ac:dyDescent="0.25">
      <c r="B40" s="112" t="s">
        <v>13</v>
      </c>
      <c r="C40" s="112"/>
      <c r="D40" s="34" t="s">
        <v>21</v>
      </c>
      <c r="E40" s="56">
        <v>1.73</v>
      </c>
      <c r="F40" s="112" t="s">
        <v>39</v>
      </c>
      <c r="G40" s="112"/>
      <c r="H40" s="112"/>
      <c r="I40" s="112"/>
    </row>
    <row r="41" spans="2:18" x14ac:dyDescent="0.25">
      <c r="B41" s="112" t="s">
        <v>14</v>
      </c>
      <c r="C41" s="112"/>
      <c r="D41" s="34" t="s">
        <v>22</v>
      </c>
      <c r="E41" s="56">
        <v>2.0299999999999998</v>
      </c>
      <c r="F41" s="112" t="s">
        <v>39</v>
      </c>
      <c r="G41" s="112"/>
      <c r="H41" s="112"/>
      <c r="I41" s="112"/>
    </row>
    <row r="42" spans="2:18" x14ac:dyDescent="0.25">
      <c r="B42" s="112" t="s">
        <v>15</v>
      </c>
      <c r="C42" s="112"/>
      <c r="D42" s="34" t="s">
        <v>23</v>
      </c>
      <c r="E42" s="56" t="s">
        <v>40</v>
      </c>
      <c r="F42" s="112" t="s">
        <v>57</v>
      </c>
      <c r="G42" s="112"/>
      <c r="H42" s="112"/>
      <c r="I42" s="112"/>
    </row>
    <row r="43" spans="2:18" x14ac:dyDescent="0.25">
      <c r="B43" s="112" t="s">
        <v>16</v>
      </c>
      <c r="C43" s="112"/>
      <c r="D43" s="34" t="s">
        <v>24</v>
      </c>
      <c r="E43" s="56" t="s">
        <v>42</v>
      </c>
      <c r="F43" s="112" t="s">
        <v>43</v>
      </c>
      <c r="G43" s="112"/>
      <c r="H43" s="112"/>
      <c r="I43" s="112"/>
    </row>
    <row r="44" spans="2:18" x14ac:dyDescent="0.25">
      <c r="B44" s="112" t="s">
        <v>45</v>
      </c>
      <c r="C44" s="112"/>
      <c r="D44" s="34" t="s">
        <v>25</v>
      </c>
      <c r="E44" s="56" t="s">
        <v>44</v>
      </c>
      <c r="F44" s="112" t="s">
        <v>57</v>
      </c>
      <c r="G44" s="112"/>
      <c r="H44" s="112"/>
      <c r="I44" s="112"/>
    </row>
    <row r="45" spans="2:18" x14ac:dyDescent="0.25">
      <c r="B45" s="112" t="s">
        <v>46</v>
      </c>
      <c r="C45" s="112"/>
      <c r="D45" s="34" t="s">
        <v>26</v>
      </c>
      <c r="E45" s="56" t="s">
        <v>40</v>
      </c>
      <c r="F45" s="112" t="s">
        <v>57</v>
      </c>
      <c r="G45" s="112"/>
      <c r="H45" s="112"/>
      <c r="I45" s="112"/>
    </row>
    <row r="46" spans="2:18" x14ac:dyDescent="0.25">
      <c r="B46" s="112" t="s">
        <v>47</v>
      </c>
      <c r="C46" s="112"/>
      <c r="D46" s="34" t="s">
        <v>27</v>
      </c>
      <c r="E46" s="56" t="s">
        <v>48</v>
      </c>
      <c r="F46" s="112" t="s">
        <v>57</v>
      </c>
      <c r="G46" s="112"/>
      <c r="H46" s="112"/>
      <c r="I46" s="112"/>
    </row>
    <row r="47" spans="2:18" x14ac:dyDescent="0.25">
      <c r="B47" s="112" t="s">
        <v>50</v>
      </c>
      <c r="C47" s="112"/>
      <c r="D47" s="34" t="s">
        <v>28</v>
      </c>
      <c r="E47" s="56" t="s">
        <v>49</v>
      </c>
      <c r="F47" s="112" t="s">
        <v>57</v>
      </c>
      <c r="G47" s="112"/>
      <c r="H47" s="112"/>
      <c r="I47" s="112"/>
    </row>
    <row r="48" spans="2:18" x14ac:dyDescent="0.25">
      <c r="B48" s="112" t="s">
        <v>52</v>
      </c>
      <c r="C48" s="112"/>
      <c r="D48" s="34" t="s">
        <v>29</v>
      </c>
      <c r="E48" s="56" t="s">
        <v>51</v>
      </c>
      <c r="F48" s="112" t="s">
        <v>57</v>
      </c>
      <c r="G48" s="112"/>
      <c r="H48" s="112"/>
      <c r="I48" s="112"/>
    </row>
    <row r="49" spans="2:23" x14ac:dyDescent="0.25">
      <c r="B49" s="112" t="s">
        <v>54</v>
      </c>
      <c r="C49" s="112"/>
      <c r="D49" s="34" t="s">
        <v>30</v>
      </c>
      <c r="E49" s="56" t="s">
        <v>53</v>
      </c>
      <c r="F49" s="112" t="s">
        <v>57</v>
      </c>
      <c r="G49" s="112"/>
      <c r="H49" s="112"/>
      <c r="I49" s="112"/>
    </row>
    <row r="50" spans="2:23" x14ac:dyDescent="0.25">
      <c r="B50" s="112" t="s">
        <v>56</v>
      </c>
      <c r="C50" s="112"/>
      <c r="D50" s="34" t="s">
        <v>31</v>
      </c>
      <c r="E50" s="56" t="s">
        <v>55</v>
      </c>
      <c r="F50" s="112" t="s">
        <v>57</v>
      </c>
      <c r="G50" s="112"/>
      <c r="H50" s="112"/>
      <c r="I50" s="112"/>
    </row>
    <row r="51" spans="2:23" x14ac:dyDescent="0.25">
      <c r="B51" s="112" t="s">
        <v>58</v>
      </c>
      <c r="C51" s="112"/>
      <c r="D51" s="34" t="s">
        <v>32</v>
      </c>
      <c r="E51" s="56">
        <v>1.23</v>
      </c>
      <c r="F51" s="112" t="s">
        <v>39</v>
      </c>
      <c r="G51" s="112"/>
      <c r="H51" s="112"/>
      <c r="I51" s="112"/>
    </row>
    <row r="52" spans="2:23" x14ac:dyDescent="0.25">
      <c r="B52" s="112" t="s">
        <v>59</v>
      </c>
      <c r="C52" s="112"/>
      <c r="D52" s="34" t="s">
        <v>33</v>
      </c>
      <c r="E52" s="56">
        <v>1.73</v>
      </c>
      <c r="F52" s="112" t="s">
        <v>39</v>
      </c>
      <c r="G52" s="112"/>
      <c r="H52" s="112"/>
      <c r="I52" s="112"/>
    </row>
    <row r="53" spans="2:23" x14ac:dyDescent="0.25">
      <c r="B53" s="112" t="s">
        <v>60</v>
      </c>
      <c r="C53" s="112"/>
      <c r="D53" s="34" t="s">
        <v>34</v>
      </c>
      <c r="E53" s="56" t="s">
        <v>61</v>
      </c>
      <c r="F53" s="112" t="s">
        <v>57</v>
      </c>
      <c r="G53" s="112"/>
      <c r="H53" s="112"/>
      <c r="I53" s="112"/>
    </row>
    <row r="54" spans="2:23" x14ac:dyDescent="0.25">
      <c r="B54" s="112" t="s">
        <v>62</v>
      </c>
      <c r="C54" s="112"/>
      <c r="D54" s="34" t="s">
        <v>35</v>
      </c>
      <c r="E54" s="56">
        <v>1.23</v>
      </c>
      <c r="F54" s="112" t="s">
        <v>64</v>
      </c>
      <c r="G54" s="112"/>
      <c r="H54" s="112"/>
      <c r="I54" s="112"/>
    </row>
    <row r="55" spans="2:23" x14ac:dyDescent="0.25">
      <c r="B55" s="112" t="s">
        <v>66</v>
      </c>
      <c r="C55" s="112"/>
      <c r="D55" s="34" t="s">
        <v>36</v>
      </c>
      <c r="E55" s="56" t="s">
        <v>65</v>
      </c>
      <c r="F55" s="112" t="s">
        <v>57</v>
      </c>
      <c r="G55" s="112"/>
      <c r="H55" s="112"/>
      <c r="I55" s="112"/>
    </row>
    <row r="56" spans="2:23" x14ac:dyDescent="0.25">
      <c r="B56" s="112" t="s">
        <v>67</v>
      </c>
      <c r="C56" s="112"/>
      <c r="D56" s="34" t="s">
        <v>37</v>
      </c>
      <c r="E56" s="56">
        <v>1.23</v>
      </c>
      <c r="F56" s="112" t="s">
        <v>39</v>
      </c>
      <c r="G56" s="112"/>
      <c r="H56" s="112"/>
      <c r="I56" s="112"/>
    </row>
    <row r="57" spans="2:23" x14ac:dyDescent="0.25">
      <c r="B57" s="112" t="s">
        <v>68</v>
      </c>
      <c r="C57" s="112"/>
      <c r="D57" s="34" t="s">
        <v>38</v>
      </c>
      <c r="E57" s="56">
        <v>1.23</v>
      </c>
      <c r="F57" s="112" t="s">
        <v>39</v>
      </c>
      <c r="G57" s="112"/>
      <c r="H57" s="112"/>
      <c r="I57" s="112"/>
    </row>
    <row r="58" spans="2:23" x14ac:dyDescent="0.25">
      <c r="B58" s="32"/>
      <c r="D58" s="33"/>
      <c r="E58" s="36"/>
    </row>
    <row r="59" spans="2:23" x14ac:dyDescent="0.25">
      <c r="B59" s="32"/>
      <c r="D59" s="33"/>
    </row>
    <row r="60" spans="2:23" ht="36" customHeight="1" x14ac:dyDescent="0.25">
      <c r="B60" s="113" t="s">
        <v>83</v>
      </c>
      <c r="C60" s="114"/>
      <c r="D60" s="114"/>
      <c r="E60" s="114"/>
      <c r="F60" s="115"/>
      <c r="K60" s="111" t="s">
        <v>71</v>
      </c>
      <c r="L60" s="111"/>
      <c r="M60" s="111"/>
      <c r="N60" s="111"/>
    </row>
    <row r="61" spans="2:23" ht="19.5" customHeight="1" x14ac:dyDescent="0.25">
      <c r="B61" s="102" t="s">
        <v>80</v>
      </c>
      <c r="C61" s="105" t="s">
        <v>81</v>
      </c>
      <c r="D61" s="105"/>
      <c r="E61" s="105"/>
      <c r="F61" s="51" t="s">
        <v>84</v>
      </c>
      <c r="K61" s="106" t="s">
        <v>72</v>
      </c>
      <c r="L61" s="106"/>
      <c r="M61" s="106"/>
      <c r="N61" s="106"/>
      <c r="O61" s="106"/>
      <c r="P61" s="106"/>
      <c r="Q61" s="106"/>
      <c r="R61" s="106"/>
      <c r="S61" s="106"/>
      <c r="T61" s="106"/>
      <c r="U61" s="106"/>
      <c r="V61" s="106"/>
      <c r="W61" s="106"/>
    </row>
    <row r="62" spans="2:23" ht="22.5" customHeight="1" x14ac:dyDescent="0.25">
      <c r="B62" s="42" t="s">
        <v>5</v>
      </c>
      <c r="C62" s="107">
        <v>0.224</v>
      </c>
      <c r="D62" s="107"/>
      <c r="E62" s="107"/>
      <c r="F62" s="48">
        <v>9240695</v>
      </c>
    </row>
    <row r="63" spans="2:23" ht="20.25" customHeight="1" x14ac:dyDescent="0.25">
      <c r="B63" s="46" t="s">
        <v>0</v>
      </c>
      <c r="C63" s="108">
        <v>0.2</v>
      </c>
      <c r="D63" s="108"/>
      <c r="E63" s="108"/>
      <c r="F63" s="49">
        <v>8364569</v>
      </c>
    </row>
    <row r="64" spans="2:23" ht="15.75" x14ac:dyDescent="0.25">
      <c r="B64" s="45" t="s">
        <v>1</v>
      </c>
      <c r="C64" s="109">
        <v>0.35</v>
      </c>
      <c r="D64" s="109"/>
      <c r="E64" s="109"/>
      <c r="F64" s="50">
        <v>14450074</v>
      </c>
    </row>
    <row r="65" spans="2:6" ht="15.75" x14ac:dyDescent="0.25">
      <c r="B65" s="52" t="s">
        <v>2</v>
      </c>
      <c r="C65" s="110">
        <v>0.15</v>
      </c>
      <c r="D65" s="110"/>
      <c r="E65" s="110"/>
      <c r="F65" s="53">
        <v>6331401</v>
      </c>
    </row>
    <row r="66" spans="2:6" ht="15.75" x14ac:dyDescent="0.25">
      <c r="B66" s="43" t="s">
        <v>3</v>
      </c>
      <c r="C66" s="103">
        <v>2.1000000000000001E-2</v>
      </c>
      <c r="D66" s="103"/>
      <c r="E66" s="103"/>
      <c r="F66" s="47">
        <v>869301</v>
      </c>
    </row>
    <row r="67" spans="2:6" ht="15.75" x14ac:dyDescent="0.25">
      <c r="B67" s="44" t="s">
        <v>4</v>
      </c>
      <c r="C67" s="104">
        <v>2.2800000000000001E-2</v>
      </c>
      <c r="D67" s="104"/>
      <c r="E67" s="104"/>
      <c r="F67" s="54">
        <v>938252</v>
      </c>
    </row>
  </sheetData>
  <sheetProtection password="9E94" sheet="1" objects="1" scenarios="1"/>
  <mergeCells count="91">
    <mergeCell ref="C66:E66"/>
    <mergeCell ref="C67:E67"/>
    <mergeCell ref="C61:E61"/>
    <mergeCell ref="K61:W61"/>
    <mergeCell ref="C62:E62"/>
    <mergeCell ref="C63:E63"/>
    <mergeCell ref="C64:E64"/>
    <mergeCell ref="C65:E65"/>
    <mergeCell ref="B56:C56"/>
    <mergeCell ref="F56:I56"/>
    <mergeCell ref="B57:C57"/>
    <mergeCell ref="F57:I57"/>
    <mergeCell ref="B60:F60"/>
    <mergeCell ref="K60:N60"/>
    <mergeCell ref="B53:C53"/>
    <mergeCell ref="F53:I53"/>
    <mergeCell ref="B54:C54"/>
    <mergeCell ref="F54:I54"/>
    <mergeCell ref="B55:C55"/>
    <mergeCell ref="F55:I55"/>
    <mergeCell ref="B50:C50"/>
    <mergeCell ref="F50:I50"/>
    <mergeCell ref="B51:C51"/>
    <mergeCell ref="F51:I51"/>
    <mergeCell ref="B52:C52"/>
    <mergeCell ref="F52:I52"/>
    <mergeCell ref="B47:C47"/>
    <mergeCell ref="F47:I47"/>
    <mergeCell ref="B48:C48"/>
    <mergeCell ref="F48:I48"/>
    <mergeCell ref="B49:C49"/>
    <mergeCell ref="F49:I49"/>
    <mergeCell ref="B44:C44"/>
    <mergeCell ref="F44:I44"/>
    <mergeCell ref="B45:C45"/>
    <mergeCell ref="F45:I45"/>
    <mergeCell ref="B46:C46"/>
    <mergeCell ref="F46:I46"/>
    <mergeCell ref="B41:C41"/>
    <mergeCell ref="F41:I41"/>
    <mergeCell ref="B42:C42"/>
    <mergeCell ref="F42:I42"/>
    <mergeCell ref="B43:C43"/>
    <mergeCell ref="F43:I43"/>
    <mergeCell ref="B38:C38"/>
    <mergeCell ref="F38:I38"/>
    <mergeCell ref="B39:C39"/>
    <mergeCell ref="F39:I39"/>
    <mergeCell ref="B40:C40"/>
    <mergeCell ref="F40:I40"/>
    <mergeCell ref="B35:I35"/>
    <mergeCell ref="K35:R35"/>
    <mergeCell ref="B36:C36"/>
    <mergeCell ref="F36:I36"/>
    <mergeCell ref="B37:C37"/>
    <mergeCell ref="F37:I37"/>
    <mergeCell ref="B28:E28"/>
    <mergeCell ref="K28:N28"/>
    <mergeCell ref="B30:Q30"/>
    <mergeCell ref="B31:I31"/>
    <mergeCell ref="J31:P31"/>
    <mergeCell ref="B32:I32"/>
    <mergeCell ref="J32:P32"/>
    <mergeCell ref="B22:E22"/>
    <mergeCell ref="K22:N22"/>
    <mergeCell ref="C24:E24"/>
    <mergeCell ref="L24:N24"/>
    <mergeCell ref="D26:E26"/>
    <mergeCell ref="M26:N26"/>
    <mergeCell ref="G12:H12"/>
    <mergeCell ref="G13:H13"/>
    <mergeCell ref="P13:P18"/>
    <mergeCell ref="G14:H14"/>
    <mergeCell ref="J14:J15"/>
    <mergeCell ref="G15:H15"/>
    <mergeCell ref="G16:H16"/>
    <mergeCell ref="G17:H17"/>
    <mergeCell ref="G18:H18"/>
    <mergeCell ref="A5:Q5"/>
    <mergeCell ref="B7:E7"/>
    <mergeCell ref="L7:N7"/>
    <mergeCell ref="B8:E8"/>
    <mergeCell ref="K8:N8"/>
    <mergeCell ref="B10:E10"/>
    <mergeCell ref="K10:N10"/>
    <mergeCell ref="F1:K1"/>
    <mergeCell ref="B2:G2"/>
    <mergeCell ref="H2:J3"/>
    <mergeCell ref="K2:P2"/>
    <mergeCell ref="B3:G3"/>
    <mergeCell ref="K3:P3"/>
  </mergeCells>
  <conditionalFormatting sqref="F14:F18">
    <cfRule type="notContainsBlanks" dxfId="5" priority="2">
      <formula>LEN(TRIM(F14))&gt;0</formula>
    </cfRule>
  </conditionalFormatting>
  <conditionalFormatting sqref="F13">
    <cfRule type="notContainsBlanks" dxfId="4" priority="5">
      <formula>LEN(TRIM(F13))&gt;0</formula>
    </cfRule>
  </conditionalFormatting>
  <conditionalFormatting sqref="O14:O18">
    <cfRule type="notContainsBlanks" dxfId="3" priority="3">
      <formula>LEN(TRIM(O14))&gt;0</formula>
    </cfRule>
  </conditionalFormatting>
  <conditionalFormatting sqref="F10 F26 F28 O10 O26 O28">
    <cfRule type="notContainsBlanks" dxfId="2" priority="1">
      <formula>LEN(TRIM(F10))&gt;0</formula>
    </cfRule>
  </conditionalFormatting>
  <conditionalFormatting sqref="P13">
    <cfRule type="notContainsBlanks" dxfId="1" priority="4">
      <formula>LEN(TRIM(P13))&gt;0</formula>
    </cfRule>
  </conditionalFormatting>
  <conditionalFormatting sqref="O13">
    <cfRule type="notContainsBlanks" dxfId="0" priority="6">
      <formula>LEN(TRIM(O13))&gt;0</formula>
    </cfRule>
  </conditionalFormatting>
  <hyperlinks>
    <hyperlink ref="K61" r:id="rId1"/>
    <hyperlink ref="J31" r:id="rId2"/>
    <hyperlink ref="J32" r:id="rId3"/>
    <hyperlink ref="K61:W61" r:id="rId4" display="http://www.ipsoa.it/documents/fisco/imposte-dirette/quotidiano/2018/04/09/addizionali-regionali-comunali-pesano-10-prelievo-irpef"/>
    <hyperlink ref="H2:J3" location="Simulazione2!A59" display="informazioni e pareri utili"/>
    <hyperlink ref="F1" r:id="rId5"/>
    <hyperlink ref="F1:K1" r:id="rId6" display="www.renatopatrignani.net "/>
  </hyperlinks>
  <pageMargins left="0.7" right="0.7" top="0.75" bottom="0.75" header="0.3" footer="0.3"/>
  <pageSetup paperSize="9" orientation="portrait" horizontalDpi="0" verticalDpi="0" r:id="rId7"/>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Simulazione 1</vt:lpstr>
      <vt:lpstr>Simulazione2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2019-07-31T18:46:16Z</dcterms:modified>
</cp:coreProperties>
</file>