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da UNO a UNDICI" sheetId="1" r:id="rId1"/>
    <sheet name="Verifica" sheetId="5" r:id="rId2"/>
    <sheet name="da ZERO a VENTI" sheetId="3" r:id="rId3"/>
    <sheet name=" più o meno " sheetId="2" r:id="rId4"/>
    <sheet name="il successivo" sheetId="6" r:id="rId5"/>
    <sheet name="il precedente" sheetId="8" r:id="rId6"/>
  </sheets>
  <calcPr calcId="145621"/>
</workbook>
</file>

<file path=xl/calcChain.xml><?xml version="1.0" encoding="utf-8"?>
<calcChain xmlns="http://schemas.openxmlformats.org/spreadsheetml/2006/main">
  <c r="H12" i="2" l="1"/>
  <c r="H8" i="2"/>
  <c r="F7" i="6" l="1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6" i="6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6" i="8"/>
  <c r="M30" i="6" l="1"/>
  <c r="M31" i="6"/>
  <c r="M32" i="6"/>
  <c r="M33" i="6"/>
  <c r="M34" i="6"/>
  <c r="M35" i="6"/>
  <c r="M3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6" i="6"/>
  <c r="H7" i="3"/>
  <c r="S3" i="3"/>
  <c r="G14" i="1"/>
  <c r="N28" i="2"/>
  <c r="N26" i="2"/>
  <c r="N24" i="2"/>
  <c r="N22" i="2"/>
  <c r="N20" i="2"/>
  <c r="N18" i="2"/>
  <c r="N16" i="2"/>
  <c r="N14" i="2"/>
  <c r="N12" i="2"/>
  <c r="N10" i="2"/>
  <c r="N8" i="2"/>
  <c r="N6" i="2"/>
  <c r="L28" i="2"/>
  <c r="L26" i="2"/>
  <c r="L24" i="2"/>
  <c r="L20" i="2"/>
  <c r="L18" i="2"/>
  <c r="L16" i="2"/>
  <c r="L14" i="2"/>
  <c r="L12" i="2"/>
  <c r="J12" i="2"/>
  <c r="L8" i="2"/>
  <c r="L10" i="2"/>
  <c r="L22" i="2"/>
  <c r="J28" i="2"/>
  <c r="J26" i="2"/>
  <c r="J24" i="2"/>
  <c r="J22" i="2"/>
  <c r="J20" i="2"/>
  <c r="J18" i="2"/>
  <c r="J16" i="2"/>
  <c r="J14" i="2"/>
  <c r="J10" i="2"/>
  <c r="J8" i="2"/>
  <c r="L6" i="2"/>
  <c r="J6" i="2"/>
  <c r="H28" i="2"/>
  <c r="H26" i="2"/>
  <c r="H24" i="2"/>
  <c r="H22" i="2"/>
  <c r="H20" i="2"/>
  <c r="H18" i="2"/>
  <c r="H16" i="2"/>
  <c r="H14" i="2"/>
  <c r="H10" i="2"/>
  <c r="H6" i="2"/>
  <c r="N26" i="3"/>
  <c r="N25" i="3"/>
  <c r="N24" i="3"/>
  <c r="N17" i="3"/>
  <c r="N23" i="3"/>
  <c r="N22" i="3"/>
  <c r="N21" i="3"/>
  <c r="N20" i="3"/>
  <c r="N19" i="3"/>
  <c r="N18" i="3"/>
  <c r="N16" i="3"/>
  <c r="N15" i="3"/>
  <c r="N14" i="3"/>
  <c r="N13" i="3"/>
  <c r="N12" i="3"/>
  <c r="N11" i="3"/>
  <c r="N10" i="3"/>
  <c r="N9" i="3"/>
  <c r="N8" i="3"/>
  <c r="N7" i="3"/>
  <c r="N6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C15" i="5" l="1"/>
  <c r="C17" i="5"/>
  <c r="E17" i="5"/>
  <c r="F17" i="5"/>
  <c r="E19" i="5"/>
  <c r="C19" i="5"/>
  <c r="I21" i="5"/>
  <c r="H21" i="5"/>
  <c r="G21" i="5"/>
  <c r="F21" i="5"/>
  <c r="E21" i="5"/>
  <c r="C21" i="5"/>
  <c r="C23" i="5"/>
  <c r="E23" i="5"/>
  <c r="F23" i="5"/>
  <c r="G23" i="5"/>
  <c r="E28" i="5"/>
  <c r="F28" i="5"/>
  <c r="G28" i="5"/>
  <c r="H28" i="5"/>
  <c r="J25" i="5"/>
  <c r="C28" i="5"/>
  <c r="I25" i="5"/>
  <c r="H25" i="5"/>
  <c r="G25" i="5"/>
  <c r="F25" i="5"/>
  <c r="E25" i="5"/>
  <c r="C25" i="5"/>
  <c r="I27" i="5"/>
  <c r="L24" i="5"/>
  <c r="H22" i="5"/>
  <c r="J20" i="5"/>
  <c r="F18" i="5"/>
  <c r="G16" i="5"/>
  <c r="D14" i="5"/>
  <c r="J12" i="5"/>
  <c r="E10" i="5"/>
  <c r="H8" i="5"/>
  <c r="G6" i="5"/>
  <c r="K28" i="5"/>
  <c r="I28" i="5"/>
  <c r="I23" i="5"/>
  <c r="H23" i="5"/>
  <c r="G19" i="5"/>
  <c r="F19" i="5"/>
  <c r="G17" i="5"/>
  <c r="F15" i="5"/>
  <c r="E15" i="5"/>
  <c r="F13" i="5"/>
  <c r="E13" i="5"/>
  <c r="C13" i="5"/>
  <c r="E11" i="5"/>
  <c r="C11" i="5"/>
  <c r="C9" i="5"/>
  <c r="C7" i="5"/>
  <c r="C31" i="1"/>
  <c r="G12" i="1"/>
  <c r="F10" i="1"/>
  <c r="C7" i="1"/>
  <c r="C9" i="1"/>
  <c r="E11" i="1"/>
  <c r="C11" i="1"/>
  <c r="F13" i="1"/>
  <c r="E13" i="1"/>
  <c r="C13" i="1"/>
  <c r="F15" i="1"/>
  <c r="E15" i="1"/>
  <c r="C15" i="1"/>
  <c r="G17" i="1"/>
  <c r="F17" i="1"/>
  <c r="E17" i="1"/>
  <c r="C17" i="1"/>
  <c r="G19" i="1"/>
  <c r="F19" i="1"/>
  <c r="E19" i="1"/>
  <c r="C19" i="1"/>
  <c r="H21" i="1"/>
  <c r="G21" i="1"/>
  <c r="F21" i="1"/>
  <c r="E21" i="1"/>
  <c r="C21" i="1"/>
  <c r="I23" i="1"/>
  <c r="H23" i="1"/>
  <c r="G23" i="1"/>
  <c r="F23" i="1"/>
  <c r="E23" i="1"/>
  <c r="C23" i="1"/>
  <c r="I25" i="1"/>
  <c r="H25" i="1"/>
  <c r="G25" i="1"/>
  <c r="F25" i="1"/>
  <c r="E25" i="1"/>
  <c r="C25" i="1"/>
  <c r="I29" i="1"/>
  <c r="H29" i="1"/>
  <c r="G29" i="1"/>
  <c r="F29" i="1"/>
  <c r="E29" i="1"/>
  <c r="C29" i="1"/>
  <c r="K29" i="1"/>
  <c r="C30" i="1"/>
  <c r="C26" i="1"/>
  <c r="J24" i="1"/>
  <c r="J22" i="1"/>
  <c r="I20" i="1" l="1"/>
  <c r="H18" i="1"/>
  <c r="H16" i="1"/>
  <c r="E8" i="1" l="1"/>
  <c r="D6" i="1"/>
</calcChain>
</file>

<file path=xl/sharedStrings.xml><?xml version="1.0" encoding="utf-8"?>
<sst xmlns="http://schemas.openxmlformats.org/spreadsheetml/2006/main" count="73" uniqueCount="43">
  <si>
    <t xml:space="preserve">"Biancaneve, i sette nani "                                        </t>
  </si>
  <si>
    <t xml:space="preserve">Verifica                                        </t>
  </si>
  <si>
    <t>uno</t>
  </si>
  <si>
    <t>due</t>
  </si>
  <si>
    <t>tre</t>
  </si>
  <si>
    <t>quattro</t>
  </si>
  <si>
    <t>cinque</t>
  </si>
  <si>
    <t>sei</t>
  </si>
  <si>
    <t>sette</t>
  </si>
  <si>
    <t>otto</t>
  </si>
  <si>
    <t>nove</t>
  </si>
  <si>
    <t>dodici</t>
  </si>
  <si>
    <t>tredici</t>
  </si>
  <si>
    <t>quattordici</t>
  </si>
  <si>
    <t>quindici</t>
  </si>
  <si>
    <t>sedici</t>
  </si>
  <si>
    <t>diciassette</t>
  </si>
  <si>
    <t>diciotto</t>
  </si>
  <si>
    <t>diciannove</t>
  </si>
  <si>
    <t>venti</t>
  </si>
  <si>
    <t>zero</t>
  </si>
  <si>
    <t>dieci</t>
  </si>
  <si>
    <t>undici</t>
  </si>
  <si>
    <r>
      <t xml:space="preserve">SCRIVI I NUMERI IN      </t>
    </r>
    <r>
      <rPr>
        <b/>
        <u/>
        <sz val="11"/>
        <color theme="1"/>
        <rFont val="Calibri"/>
        <family val="2"/>
        <scheme val="minor"/>
      </rPr>
      <t>CIFRE</t>
    </r>
  </si>
  <si>
    <r>
      <rPr>
        <b/>
        <sz val="11"/>
        <color theme="1"/>
        <rFont val="Calibri"/>
        <family val="2"/>
        <scheme val="minor"/>
      </rPr>
      <t xml:space="preserve">SCRIVI I NUMERI        </t>
    </r>
    <r>
      <rPr>
        <b/>
        <u/>
        <sz val="11"/>
        <color theme="1"/>
        <rFont val="Calibri"/>
        <family val="2"/>
        <scheme val="minor"/>
      </rPr>
      <t xml:space="preserve">    </t>
    </r>
    <r>
      <rPr>
        <b/>
        <sz val="11"/>
        <color theme="1"/>
        <rFont val="Calibri"/>
        <family val="2"/>
        <scheme val="minor"/>
      </rPr>
      <t xml:space="preserve">IN              </t>
    </r>
    <r>
      <rPr>
        <b/>
        <u/>
        <sz val="11"/>
        <color theme="1"/>
        <rFont val="Calibri"/>
        <family val="2"/>
        <scheme val="minor"/>
      </rPr>
      <t>LETTERE</t>
    </r>
  </si>
  <si>
    <t>SCRIVI NELLE CELLE BIANCHE</t>
  </si>
  <si>
    <t xml:space="preserve">www.renatopatrignani.net </t>
  </si>
  <si>
    <t>è</t>
  </si>
  <si>
    <t>di</t>
  </si>
  <si>
    <t>più</t>
  </si>
  <si>
    <t>&gt;</t>
  </si>
  <si>
    <r>
      <rPr>
        <b/>
        <sz val="18"/>
        <color theme="1"/>
        <rFont val="Calibri"/>
        <family val="2"/>
        <scheme val="minor"/>
      </rPr>
      <t>&gt;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significa MAGGIORE</t>
    </r>
  </si>
  <si>
    <r>
      <rPr>
        <b/>
        <sz val="18"/>
        <color theme="1"/>
        <rFont val="Calibri"/>
        <family val="2"/>
        <scheme val="minor"/>
      </rPr>
      <t>&lt;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significa MINORE</t>
    </r>
  </si>
  <si>
    <r>
      <t xml:space="preserve">SCRIVI  </t>
    </r>
    <r>
      <rPr>
        <b/>
        <sz val="18"/>
        <color theme="1"/>
        <rFont val="Calibri"/>
        <family val="2"/>
        <scheme val="minor"/>
      </rPr>
      <t xml:space="preserve">&gt; </t>
    </r>
    <r>
      <rPr>
        <b/>
        <sz val="14"/>
        <color theme="1"/>
        <rFont val="Calibri"/>
        <family val="2"/>
        <scheme val="minor"/>
      </rPr>
      <t xml:space="preserve">     </t>
    </r>
    <r>
      <rPr>
        <sz val="14"/>
        <color theme="1"/>
        <rFont val="Calibri"/>
        <family val="2"/>
        <scheme val="minor"/>
      </rPr>
      <t xml:space="preserve"> OPPURE </t>
    </r>
    <r>
      <rPr>
        <b/>
        <sz val="18"/>
        <color theme="1"/>
        <rFont val="Calibri"/>
        <family val="2"/>
        <scheme val="minor"/>
      </rPr>
      <t>&lt;</t>
    </r>
    <r>
      <rPr>
        <sz val="18"/>
        <color theme="1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  nelle celle bianche</t>
    </r>
  </si>
  <si>
    <t>Conta i PERSONAGGI di ogni riga</t>
  </si>
  <si>
    <t>e SCRIVI      IL LORO NUMERO</t>
  </si>
  <si>
    <r>
      <rPr>
        <b/>
        <sz val="18"/>
        <color rgb="FF008000"/>
        <rFont val="Lucida Handwriting"/>
        <family val="4"/>
      </rPr>
      <t xml:space="preserve">Conta i </t>
    </r>
    <r>
      <rPr>
        <b/>
        <u/>
        <sz val="18"/>
        <color rgb="FF008000"/>
        <rFont val="Lucida Handwriting"/>
        <family val="4"/>
      </rPr>
      <t xml:space="preserve">PERSONAGGI </t>
    </r>
    <r>
      <rPr>
        <b/>
        <sz val="18"/>
        <color rgb="FF008000"/>
        <rFont val="Lucida Handwriting"/>
        <family val="4"/>
      </rPr>
      <t>di ogni riga</t>
    </r>
  </si>
  <si>
    <t>e SCRIVI     IL LORO NUMERO</t>
  </si>
  <si>
    <t>il successivo di</t>
  </si>
  <si>
    <t>il precedente di</t>
  </si>
  <si>
    <t>INSERISCI I NUMERI SUCCESSIVI NELLE APPOSITE CELLE BIANCHE</t>
  </si>
  <si>
    <r>
      <t xml:space="preserve">INSERISCI I NUMERI </t>
    </r>
    <r>
      <rPr>
        <b/>
        <u/>
        <sz val="18"/>
        <color theme="1"/>
        <rFont val="Calibri"/>
        <family val="2"/>
        <scheme val="minor"/>
      </rPr>
      <t>PRECEDENTI</t>
    </r>
    <r>
      <rPr>
        <b/>
        <sz val="18"/>
        <color theme="1"/>
        <rFont val="Calibri"/>
        <family val="2"/>
        <scheme val="minor"/>
      </rPr>
      <t xml:space="preserve"> NELLE APPOSITE CELLE BIANCHE</t>
    </r>
  </si>
  <si>
    <r>
      <t xml:space="preserve">SCRIVI </t>
    </r>
    <r>
      <rPr>
        <b/>
        <sz val="16"/>
        <color theme="1"/>
        <rFont val="Calibri"/>
        <family val="2"/>
        <scheme val="minor"/>
      </rPr>
      <t xml:space="preserve">più </t>
    </r>
    <r>
      <rPr>
        <sz val="16"/>
        <color theme="1"/>
        <rFont val="Calibri"/>
        <family val="2"/>
        <scheme val="minor"/>
      </rPr>
      <t>(</t>
    </r>
    <r>
      <rPr>
        <u/>
        <sz val="16"/>
        <color theme="1"/>
        <rFont val="Calibri"/>
        <family val="2"/>
        <scheme val="minor"/>
      </rPr>
      <t>con l'accento</t>
    </r>
    <r>
      <rPr>
        <sz val="16"/>
        <color theme="1"/>
        <rFont val="Calibri"/>
        <family val="2"/>
        <scheme val="minor"/>
      </rPr>
      <t xml:space="preserve">) o </t>
    </r>
    <r>
      <rPr>
        <b/>
        <sz val="16"/>
        <color theme="1"/>
        <rFont val="Calibri"/>
        <family val="2"/>
        <scheme val="minor"/>
      </rPr>
      <t>meno</t>
    </r>
    <r>
      <rPr>
        <sz val="16"/>
        <color theme="1"/>
        <rFont val="Calibri"/>
        <family val="2"/>
        <scheme val="minor"/>
      </rPr>
      <t xml:space="preserve"> nelle celle bianche.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</si>
</sst>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Lucida Handwriting"/>
      <family val="4"/>
    </font>
    <font>
      <b/>
      <u/>
      <sz val="18"/>
      <color theme="1"/>
      <name val="Lucida Handwriting"/>
      <family val="4"/>
    </font>
    <font>
      <b/>
      <sz val="18"/>
      <color theme="0"/>
      <name val="Lucida Handwriting"/>
      <family val="4"/>
    </font>
    <font>
      <b/>
      <sz val="4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rgb="FF008000"/>
      <name val="Lucida Handwriting"/>
      <family val="4"/>
    </font>
    <font>
      <b/>
      <sz val="18"/>
      <color rgb="FF008000"/>
      <name val="Lucida Handwriting"/>
      <family val="4"/>
    </font>
    <font>
      <b/>
      <u/>
      <sz val="12"/>
      <color rgb="FF008000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7E4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DDE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9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10" fillId="4" borderId="0" xfId="0" applyFont="1" applyFill="1"/>
    <xf numFmtId="0" fontId="0" fillId="4" borderId="0" xfId="0" applyFill="1"/>
    <xf numFmtId="0" fontId="11" fillId="4" borderId="0" xfId="0" applyFont="1" applyFill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top" wrapText="1"/>
    </xf>
    <xf numFmtId="0" fontId="11" fillId="0" borderId="1" xfId="0" applyFont="1" applyFill="1" applyBorder="1" applyProtection="1">
      <protection locked="0"/>
    </xf>
    <xf numFmtId="0" fontId="10" fillId="4" borderId="0" xfId="0" applyFont="1" applyFill="1" applyAlignment="1">
      <alignment horizontal="center" vertical="top" wrapText="1"/>
    </xf>
    <xf numFmtId="0" fontId="10" fillId="4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14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0" fontId="0" fillId="4" borderId="0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center" vertical="top" wrapText="1"/>
    </xf>
    <xf numFmtId="0" fontId="21" fillId="2" borderId="0" xfId="0" applyFont="1" applyFill="1" applyAlignment="1">
      <alignment horizontal="center" vertical="top" wrapText="1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/>
    <xf numFmtId="0" fontId="11" fillId="4" borderId="1" xfId="0" applyFont="1" applyFill="1" applyBorder="1"/>
    <xf numFmtId="0" fontId="12" fillId="0" borderId="1" xfId="0" applyFont="1" applyFill="1" applyBorder="1" applyProtection="1">
      <protection locked="0"/>
    </xf>
    <xf numFmtId="0" fontId="23" fillId="4" borderId="0" xfId="0" applyFont="1" applyFill="1"/>
    <xf numFmtId="0" fontId="24" fillId="4" borderId="0" xfId="0" applyFont="1" applyFill="1" applyAlignment="1">
      <alignment horizontal="center"/>
    </xf>
    <xf numFmtId="0" fontId="2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8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 vertical="top" wrapText="1"/>
    </xf>
    <xf numFmtId="0" fontId="16" fillId="2" borderId="0" xfId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6" fillId="4" borderId="2" xfId="1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center" vertical="top"/>
    </xf>
    <xf numFmtId="0" fontId="12" fillId="4" borderId="0" xfId="0" applyFont="1" applyFill="1" applyBorder="1" applyAlignment="1">
      <alignment horizontal="left"/>
    </xf>
    <xf numFmtId="0" fontId="12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4" borderId="0" xfId="1" applyFont="1" applyFill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68">
    <dxf>
      <fill>
        <patternFill>
          <bgColor rgb="FF663300"/>
        </patternFill>
      </fill>
    </dxf>
    <dxf>
      <fill>
        <patternFill>
          <bgColor rgb="FFFF00FF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 patternType="lightGrid">
          <f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3192"/>
        </patternFill>
      </fill>
    </dxf>
    <dxf>
      <fill>
        <patternFill>
          <bgColor rgb="FF008000"/>
        </patternFill>
      </fill>
    </dxf>
    <dxf>
      <fill>
        <patternFill>
          <bgColor theme="0"/>
        </patternFill>
      </fill>
    </dxf>
    <dxf>
      <fill>
        <patternFill>
          <bgColor rgb="FF9933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rgb="FFA0D565"/>
        </patternFill>
      </fill>
    </dxf>
    <dxf>
      <fill>
        <patternFill>
          <bgColor theme="0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00FF"/>
        </patternFill>
      </fill>
    </dxf>
    <dxf>
      <fill>
        <patternFill>
          <bgColor theme="3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fgColor auto="1"/>
        </patternFill>
      </fill>
    </dxf>
    <dxf>
      <font>
        <color rgb="FFF26200"/>
      </font>
    </dxf>
    <dxf>
      <font>
        <color rgb="FFF26200"/>
      </font>
      <border>
        <left style="thin">
          <color rgb="FFF26200"/>
        </left>
        <right style="thin">
          <color rgb="FFF26200"/>
        </right>
        <top style="thin">
          <color rgb="FFF26200"/>
        </top>
        <bottom style="thin">
          <color rgb="FFF26200"/>
        </bottom>
        <vertical/>
        <horizontal/>
      </border>
    </dxf>
    <dxf>
      <font>
        <color rgb="FFF26200"/>
      </font>
    </dxf>
    <dxf>
      <font>
        <color rgb="FFDE5A00"/>
      </font>
    </dxf>
    <dxf>
      <font>
        <color theme="0"/>
      </font>
      <fill>
        <patternFill>
          <bgColor rgb="FFFFC000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B88C00"/>
        </patternFill>
      </fill>
    </dxf>
    <dxf>
      <fill>
        <patternFill>
          <bgColor theme="9" tint="-0.24994659260841701"/>
        </patternFill>
      </fill>
    </dxf>
    <dxf>
      <fill>
        <patternFill patternType="solid">
          <bgColor theme="0"/>
        </patternFill>
      </fill>
      <border>
        <vertical/>
        <horizontal/>
      </border>
    </dxf>
    <dxf>
      <font>
        <color rgb="FFF26200"/>
      </font>
    </dxf>
    <dxf>
      <border>
        <left style="thin">
          <color rgb="FFF26200"/>
        </left>
        <right style="thin">
          <color rgb="FFF26200"/>
        </right>
        <top style="thin">
          <color rgb="FFF26200"/>
        </top>
        <bottom style="thin">
          <color rgb="FFF26200"/>
        </bottom>
        <vertical/>
        <horizontal/>
      </border>
    </dxf>
    <dxf>
      <fill>
        <patternFill>
          <bgColor rgb="FF003192"/>
        </patternFill>
      </fill>
    </dxf>
    <dxf>
      <font>
        <color rgb="FF003192"/>
      </font>
      <fill>
        <patternFill patternType="none">
          <bgColor auto="1"/>
        </patternFill>
      </fill>
      <border>
        <left style="thin">
          <color rgb="FF003192"/>
        </left>
        <right style="thin">
          <color rgb="FF003192"/>
        </right>
        <top style="thin">
          <color rgb="FF003192"/>
        </top>
        <bottom style="thin">
          <color rgb="FF003192"/>
        </bottom>
        <vertical/>
        <horizontal/>
      </border>
    </dxf>
    <dxf>
      <fill>
        <patternFill>
          <bgColor rgb="FF993300"/>
        </patternFill>
      </fill>
    </dxf>
    <dxf>
      <font>
        <color rgb="FF663300"/>
      </font>
      <numFmt numFmtId="0" formatCode="General"/>
      <border>
        <left style="thin">
          <color rgb="FF663300"/>
        </left>
        <right style="thin">
          <color rgb="FF663300"/>
        </right>
        <top style="thin">
          <color rgb="FF663300"/>
        </top>
        <bottom style="thin">
          <color rgb="FF663300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9900"/>
        </patternFill>
      </fill>
    </dxf>
    <dxf>
      <font>
        <color rgb="FF008000"/>
      </font>
      <fill>
        <patternFill patternType="none">
          <bgColor auto="1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color rgb="FF008000"/>
      </font>
    </dxf>
    <dxf>
      <font>
        <color rgb="FF006600"/>
      </font>
      <border>
        <left style="thin">
          <color rgb="FF006600"/>
        </left>
        <right style="thin">
          <color rgb="FF006600"/>
        </right>
        <top style="thin">
          <color rgb="FF006600"/>
        </top>
        <bottom style="thin">
          <color rgb="FF006600"/>
        </bottom>
        <vertical/>
        <horizontal/>
      </border>
    </dxf>
    <dxf>
      <fill>
        <patternFill>
          <bgColor rgb="FFFFFF00"/>
        </patternFill>
      </fill>
    </dxf>
    <dxf>
      <font>
        <color rgb="FFFFFF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fill>
        <patternFill>
          <bgColor rgb="FFFF00FF"/>
        </patternFill>
      </fill>
    </dxf>
    <dxf>
      <font>
        <color rgb="FFFF00FF"/>
      </font>
      <fill>
        <patternFill patternType="none">
          <bgColor auto="1"/>
        </patternFill>
      </fill>
    </dxf>
    <dxf>
      <border>
        <left style="thin">
          <color rgb="FFFF00FF"/>
        </left>
        <right style="thin">
          <color rgb="FFFF00FF"/>
        </right>
        <top style="thin">
          <color rgb="FFFF00FF"/>
        </top>
        <bottom style="thin">
          <color rgb="FFFF00FF"/>
        </bottom>
        <vertical/>
        <horizontal/>
      </border>
    </dxf>
    <dxf>
      <fill>
        <patternFill>
          <bgColor rgb="FF92D050"/>
        </patternFill>
      </fill>
    </dxf>
    <dxf>
      <font>
        <color rgb="FF92D050"/>
      </font>
      <fill>
        <patternFill patternType="none">
          <bgColor auto="1"/>
        </patternFill>
      </fill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/>
        <horizontal/>
      </border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33CC"/>
      <color rgb="FFBDDEFF"/>
      <color rgb="FFFFFF00"/>
      <color rgb="FFFFFF99"/>
      <color rgb="FF006600"/>
      <color rgb="FF008000"/>
      <color rgb="FFFF66FF"/>
      <color rgb="FF99CCFF"/>
      <color rgb="FF99FFCC"/>
      <color rgb="FFDE5A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7" Type="http://schemas.openxmlformats.org/officeDocument/2006/relationships/image" Target="../media/image23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6" Type="http://schemas.openxmlformats.org/officeDocument/2006/relationships/image" Target="../media/image22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5</xdr:row>
      <xdr:rowOff>15450</xdr:rowOff>
    </xdr:from>
    <xdr:to>
      <xdr:col>2</xdr:col>
      <xdr:colOff>1248184</xdr:colOff>
      <xdr:row>6</xdr:row>
      <xdr:rowOff>16050</xdr:rowOff>
    </xdr:to>
    <xdr:pic>
      <xdr:nvPicPr>
        <xdr:cNvPr id="6" name="Immagin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09675" y="199665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8</xdr:row>
      <xdr:rowOff>133351</xdr:rowOff>
    </xdr:from>
    <xdr:to>
      <xdr:col>4</xdr:col>
      <xdr:colOff>640010</xdr:colOff>
      <xdr:row>10</xdr:row>
      <xdr:rowOff>38100</xdr:rowOff>
    </xdr:to>
    <xdr:pic>
      <xdr:nvPicPr>
        <xdr:cNvPr id="21" name="Immagin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4505326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10</xdr:row>
      <xdr:rowOff>180975</xdr:rowOff>
    </xdr:from>
    <xdr:to>
      <xdr:col>4</xdr:col>
      <xdr:colOff>630485</xdr:colOff>
      <xdr:row>11</xdr:row>
      <xdr:rowOff>1409699</xdr:rowOff>
    </xdr:to>
    <xdr:pic>
      <xdr:nvPicPr>
        <xdr:cNvPr id="24" name="Immagine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61341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12</xdr:row>
      <xdr:rowOff>266700</xdr:rowOff>
    </xdr:from>
    <xdr:to>
      <xdr:col>4</xdr:col>
      <xdr:colOff>630485</xdr:colOff>
      <xdr:row>14</xdr:row>
      <xdr:rowOff>9524</xdr:rowOff>
    </xdr:to>
    <xdr:pic>
      <xdr:nvPicPr>
        <xdr:cNvPr id="29" name="Immagine 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78867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609600</xdr:colOff>
      <xdr:row>13</xdr:row>
      <xdr:rowOff>466725</xdr:rowOff>
    </xdr:from>
    <xdr:to>
      <xdr:col>6</xdr:col>
      <xdr:colOff>114300</xdr:colOff>
      <xdr:row>14</xdr:row>
      <xdr:rowOff>27383</xdr:rowOff>
    </xdr:to>
    <xdr:pic>
      <xdr:nvPicPr>
        <xdr:cNvPr id="30" name="Immagin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83724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619126</xdr:colOff>
      <xdr:row>13</xdr:row>
      <xdr:rowOff>400050</xdr:rowOff>
    </xdr:from>
    <xdr:to>
      <xdr:col>5</xdr:col>
      <xdr:colOff>652310</xdr:colOff>
      <xdr:row>14</xdr:row>
      <xdr:rowOff>38100</xdr:rowOff>
    </xdr:to>
    <xdr:pic>
      <xdr:nvPicPr>
        <xdr:cNvPr id="31" name="Immagine 3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1" y="830580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2133600</xdr:colOff>
      <xdr:row>15</xdr:row>
      <xdr:rowOff>38100</xdr:rowOff>
    </xdr:from>
    <xdr:to>
      <xdr:col>4</xdr:col>
      <xdr:colOff>573335</xdr:colOff>
      <xdr:row>16</xdr:row>
      <xdr:rowOff>19049</xdr:rowOff>
    </xdr:to>
    <xdr:pic>
      <xdr:nvPicPr>
        <xdr:cNvPr id="37" name="Immagine 3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96393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619125</xdr:colOff>
      <xdr:row>15</xdr:row>
      <xdr:rowOff>514350</xdr:rowOff>
    </xdr:from>
    <xdr:to>
      <xdr:col>6</xdr:col>
      <xdr:colOff>123825</xdr:colOff>
      <xdr:row>16</xdr:row>
      <xdr:rowOff>27383</xdr:rowOff>
    </xdr:to>
    <xdr:pic>
      <xdr:nvPicPr>
        <xdr:cNvPr id="38" name="Immagine 3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0115550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590550</xdr:colOff>
      <xdr:row>15</xdr:row>
      <xdr:rowOff>438150</xdr:rowOff>
    </xdr:from>
    <xdr:to>
      <xdr:col>5</xdr:col>
      <xdr:colOff>623734</xdr:colOff>
      <xdr:row>16</xdr:row>
      <xdr:rowOff>28575</xdr:rowOff>
    </xdr:to>
    <xdr:pic>
      <xdr:nvPicPr>
        <xdr:cNvPr id="39" name="Immagine 3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003935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176111</xdr:colOff>
      <xdr:row>15</xdr:row>
      <xdr:rowOff>504825</xdr:rowOff>
    </xdr:from>
    <xdr:to>
      <xdr:col>6</xdr:col>
      <xdr:colOff>948447</xdr:colOff>
      <xdr:row>15</xdr:row>
      <xdr:rowOff>1485900</xdr:rowOff>
    </xdr:to>
    <xdr:pic>
      <xdr:nvPicPr>
        <xdr:cNvPr id="40" name="Immagine 3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1136" y="10106025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2038350</xdr:colOff>
      <xdr:row>16</xdr:row>
      <xdr:rowOff>209550</xdr:rowOff>
    </xdr:from>
    <xdr:to>
      <xdr:col>4</xdr:col>
      <xdr:colOff>478085</xdr:colOff>
      <xdr:row>18</xdr:row>
      <xdr:rowOff>9524</xdr:rowOff>
    </xdr:to>
    <xdr:pic>
      <xdr:nvPicPr>
        <xdr:cNvPr id="43" name="Immagine 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13157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628650</xdr:colOff>
      <xdr:row>17</xdr:row>
      <xdr:rowOff>409575</xdr:rowOff>
    </xdr:from>
    <xdr:to>
      <xdr:col>6</xdr:col>
      <xdr:colOff>133350</xdr:colOff>
      <xdr:row>18</xdr:row>
      <xdr:rowOff>46433</xdr:rowOff>
    </xdr:to>
    <xdr:pic>
      <xdr:nvPicPr>
        <xdr:cNvPr id="44" name="Immagin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1182052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542925</xdr:colOff>
      <xdr:row>17</xdr:row>
      <xdr:rowOff>333375</xdr:rowOff>
    </xdr:from>
    <xdr:to>
      <xdr:col>5</xdr:col>
      <xdr:colOff>576109</xdr:colOff>
      <xdr:row>18</xdr:row>
      <xdr:rowOff>47625</xdr:rowOff>
    </xdr:to>
    <xdr:pic>
      <xdr:nvPicPr>
        <xdr:cNvPr id="45" name="Immagine 4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174432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17</xdr:row>
      <xdr:rowOff>390525</xdr:rowOff>
    </xdr:from>
    <xdr:to>
      <xdr:col>6</xdr:col>
      <xdr:colOff>896161</xdr:colOff>
      <xdr:row>17</xdr:row>
      <xdr:rowOff>1371600</xdr:rowOff>
    </xdr:to>
    <xdr:pic>
      <xdr:nvPicPr>
        <xdr:cNvPr id="46" name="Immagine 4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1801475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942975</xdr:colOff>
      <xdr:row>17</xdr:row>
      <xdr:rowOff>413207</xdr:rowOff>
    </xdr:from>
    <xdr:to>
      <xdr:col>7</xdr:col>
      <xdr:colOff>38099</xdr:colOff>
      <xdr:row>18</xdr:row>
      <xdr:rowOff>40771</xdr:rowOff>
    </xdr:to>
    <xdr:pic>
      <xdr:nvPicPr>
        <xdr:cNvPr id="47" name="Immagine 4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824157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18</xdr:row>
      <xdr:rowOff>180975</xdr:rowOff>
    </xdr:from>
    <xdr:to>
      <xdr:col>4</xdr:col>
      <xdr:colOff>630485</xdr:colOff>
      <xdr:row>20</xdr:row>
      <xdr:rowOff>19049</xdr:rowOff>
    </xdr:to>
    <xdr:pic>
      <xdr:nvPicPr>
        <xdr:cNvPr id="50" name="Immagin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297305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666750</xdr:colOff>
      <xdr:row>19</xdr:row>
      <xdr:rowOff>361950</xdr:rowOff>
    </xdr:from>
    <xdr:to>
      <xdr:col>6</xdr:col>
      <xdr:colOff>171450</xdr:colOff>
      <xdr:row>20</xdr:row>
      <xdr:rowOff>46433</xdr:rowOff>
    </xdr:to>
    <xdr:pic>
      <xdr:nvPicPr>
        <xdr:cNvPr id="51" name="Immagine 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3468350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657225</xdr:colOff>
      <xdr:row>19</xdr:row>
      <xdr:rowOff>276225</xdr:rowOff>
    </xdr:from>
    <xdr:to>
      <xdr:col>5</xdr:col>
      <xdr:colOff>690409</xdr:colOff>
      <xdr:row>20</xdr:row>
      <xdr:rowOff>38100</xdr:rowOff>
    </xdr:to>
    <xdr:pic>
      <xdr:nvPicPr>
        <xdr:cNvPr id="52" name="Immagine 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338262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133350</xdr:colOff>
      <xdr:row>19</xdr:row>
      <xdr:rowOff>342900</xdr:rowOff>
    </xdr:from>
    <xdr:to>
      <xdr:col>6</xdr:col>
      <xdr:colOff>905686</xdr:colOff>
      <xdr:row>19</xdr:row>
      <xdr:rowOff>1323975</xdr:rowOff>
    </xdr:to>
    <xdr:pic>
      <xdr:nvPicPr>
        <xdr:cNvPr id="54" name="Immagine 5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44930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981075</xdr:colOff>
      <xdr:row>19</xdr:row>
      <xdr:rowOff>323850</xdr:rowOff>
    </xdr:from>
    <xdr:to>
      <xdr:col>7</xdr:col>
      <xdr:colOff>76199</xdr:colOff>
      <xdr:row>19</xdr:row>
      <xdr:rowOff>1332539</xdr:rowOff>
    </xdr:to>
    <xdr:pic>
      <xdr:nvPicPr>
        <xdr:cNvPr id="55" name="Immagine 5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3430250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161926</xdr:colOff>
      <xdr:row>19</xdr:row>
      <xdr:rowOff>361951</xdr:rowOff>
    </xdr:from>
    <xdr:to>
      <xdr:col>7</xdr:col>
      <xdr:colOff>921288</xdr:colOff>
      <xdr:row>20</xdr:row>
      <xdr:rowOff>9525</xdr:rowOff>
    </xdr:to>
    <xdr:pic>
      <xdr:nvPicPr>
        <xdr:cNvPr id="57" name="Immagine 5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6" y="13468351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923926</xdr:colOff>
      <xdr:row>21</xdr:row>
      <xdr:rowOff>361950</xdr:rowOff>
    </xdr:from>
    <xdr:to>
      <xdr:col>8</xdr:col>
      <xdr:colOff>511594</xdr:colOff>
      <xdr:row>21</xdr:row>
      <xdr:rowOff>1362075</xdr:rowOff>
    </xdr:to>
    <xdr:pic>
      <xdr:nvPicPr>
        <xdr:cNvPr id="58" name="Immagine 5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15087600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20</xdr:row>
      <xdr:rowOff>257175</xdr:rowOff>
    </xdr:from>
    <xdr:to>
      <xdr:col>4</xdr:col>
      <xdr:colOff>592385</xdr:colOff>
      <xdr:row>22</xdr:row>
      <xdr:rowOff>47624</xdr:rowOff>
    </xdr:to>
    <xdr:pic>
      <xdr:nvPicPr>
        <xdr:cNvPr id="62" name="Immagine 6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46970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609600</xdr:colOff>
      <xdr:row>21</xdr:row>
      <xdr:rowOff>409575</xdr:rowOff>
    </xdr:from>
    <xdr:to>
      <xdr:col>6</xdr:col>
      <xdr:colOff>114300</xdr:colOff>
      <xdr:row>22</xdr:row>
      <xdr:rowOff>17858</xdr:rowOff>
    </xdr:to>
    <xdr:pic>
      <xdr:nvPicPr>
        <xdr:cNvPr id="63" name="Immagine 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513522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619125</xdr:colOff>
      <xdr:row>21</xdr:row>
      <xdr:rowOff>352425</xdr:rowOff>
    </xdr:from>
    <xdr:to>
      <xdr:col>5</xdr:col>
      <xdr:colOff>652309</xdr:colOff>
      <xdr:row>22</xdr:row>
      <xdr:rowOff>38100</xdr:rowOff>
    </xdr:to>
    <xdr:pic>
      <xdr:nvPicPr>
        <xdr:cNvPr id="64" name="Immagine 6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507807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21</xdr:row>
      <xdr:rowOff>438150</xdr:rowOff>
    </xdr:from>
    <xdr:to>
      <xdr:col>6</xdr:col>
      <xdr:colOff>915211</xdr:colOff>
      <xdr:row>22</xdr:row>
      <xdr:rowOff>9525</xdr:rowOff>
    </xdr:to>
    <xdr:pic>
      <xdr:nvPicPr>
        <xdr:cNvPr id="65" name="Immagine 6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516380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971550</xdr:colOff>
      <xdr:row>21</xdr:row>
      <xdr:rowOff>381000</xdr:rowOff>
    </xdr:from>
    <xdr:to>
      <xdr:col>7</xdr:col>
      <xdr:colOff>66674</xdr:colOff>
      <xdr:row>21</xdr:row>
      <xdr:rowOff>1389689</xdr:rowOff>
    </xdr:to>
    <xdr:pic>
      <xdr:nvPicPr>
        <xdr:cNvPr id="66" name="Immagine 6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5106650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142875</xdr:colOff>
      <xdr:row>21</xdr:row>
      <xdr:rowOff>428625</xdr:rowOff>
    </xdr:from>
    <xdr:to>
      <xdr:col>7</xdr:col>
      <xdr:colOff>902237</xdr:colOff>
      <xdr:row>21</xdr:row>
      <xdr:rowOff>1409699</xdr:rowOff>
    </xdr:to>
    <xdr:pic>
      <xdr:nvPicPr>
        <xdr:cNvPr id="67" name="Immagine 6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5154275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590550</xdr:colOff>
      <xdr:row>11</xdr:row>
      <xdr:rowOff>333375</xdr:rowOff>
    </xdr:from>
    <xdr:to>
      <xdr:col>5</xdr:col>
      <xdr:colOff>623734</xdr:colOff>
      <xdr:row>12</xdr:row>
      <xdr:rowOff>19050</xdr:rowOff>
    </xdr:to>
    <xdr:pic>
      <xdr:nvPicPr>
        <xdr:cNvPr id="68" name="Immagine 6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654367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22</xdr:row>
      <xdr:rowOff>200025</xdr:rowOff>
    </xdr:from>
    <xdr:to>
      <xdr:col>4</xdr:col>
      <xdr:colOff>611435</xdr:colOff>
      <xdr:row>24</xdr:row>
      <xdr:rowOff>47624</xdr:rowOff>
    </xdr:to>
    <xdr:pic>
      <xdr:nvPicPr>
        <xdr:cNvPr id="71" name="Immagine 7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63353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638175</xdr:colOff>
      <xdr:row>23</xdr:row>
      <xdr:rowOff>381000</xdr:rowOff>
    </xdr:from>
    <xdr:to>
      <xdr:col>5</xdr:col>
      <xdr:colOff>671359</xdr:colOff>
      <xdr:row>24</xdr:row>
      <xdr:rowOff>66675</xdr:rowOff>
    </xdr:to>
    <xdr:pic>
      <xdr:nvPicPr>
        <xdr:cNvPr id="72" name="Immagine 7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674495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657225</xdr:colOff>
      <xdr:row>23</xdr:row>
      <xdr:rowOff>466725</xdr:rowOff>
    </xdr:from>
    <xdr:to>
      <xdr:col>6</xdr:col>
      <xdr:colOff>161925</xdr:colOff>
      <xdr:row>24</xdr:row>
      <xdr:rowOff>75008</xdr:rowOff>
    </xdr:to>
    <xdr:pic>
      <xdr:nvPicPr>
        <xdr:cNvPr id="73" name="Immagine 7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68306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23</xdr:row>
      <xdr:rowOff>457200</xdr:rowOff>
    </xdr:from>
    <xdr:to>
      <xdr:col>6</xdr:col>
      <xdr:colOff>886636</xdr:colOff>
      <xdr:row>24</xdr:row>
      <xdr:rowOff>28575</xdr:rowOff>
    </xdr:to>
    <xdr:pic>
      <xdr:nvPicPr>
        <xdr:cNvPr id="74" name="Immagine 7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82115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942975</xdr:colOff>
      <xdr:row>23</xdr:row>
      <xdr:rowOff>419100</xdr:rowOff>
    </xdr:from>
    <xdr:to>
      <xdr:col>7</xdr:col>
      <xdr:colOff>38099</xdr:colOff>
      <xdr:row>24</xdr:row>
      <xdr:rowOff>18089</xdr:rowOff>
    </xdr:to>
    <xdr:pic>
      <xdr:nvPicPr>
        <xdr:cNvPr id="75" name="Immagine 7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16783050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85725</xdr:colOff>
      <xdr:row>23</xdr:row>
      <xdr:rowOff>447675</xdr:rowOff>
    </xdr:from>
    <xdr:to>
      <xdr:col>7</xdr:col>
      <xdr:colOff>845087</xdr:colOff>
      <xdr:row>24</xdr:row>
      <xdr:rowOff>19049</xdr:rowOff>
    </xdr:to>
    <xdr:pic>
      <xdr:nvPicPr>
        <xdr:cNvPr id="76" name="Immagine 7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16811625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876300</xdr:colOff>
      <xdr:row>23</xdr:row>
      <xdr:rowOff>428625</xdr:rowOff>
    </xdr:from>
    <xdr:to>
      <xdr:col>8</xdr:col>
      <xdr:colOff>463968</xdr:colOff>
      <xdr:row>24</xdr:row>
      <xdr:rowOff>19050</xdr:rowOff>
    </xdr:to>
    <xdr:pic>
      <xdr:nvPicPr>
        <xdr:cNvPr id="77" name="Immagine 7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6792575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476251</xdr:colOff>
      <xdr:row>23</xdr:row>
      <xdr:rowOff>638177</xdr:rowOff>
    </xdr:from>
    <xdr:to>
      <xdr:col>8</xdr:col>
      <xdr:colOff>1123950</xdr:colOff>
      <xdr:row>24</xdr:row>
      <xdr:rowOff>13437</xdr:rowOff>
    </xdr:to>
    <xdr:pic>
      <xdr:nvPicPr>
        <xdr:cNvPr id="79" name="Immagine 78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6" y="17002127"/>
          <a:ext cx="647699" cy="78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2143125</xdr:colOff>
      <xdr:row>26</xdr:row>
      <xdr:rowOff>190500</xdr:rowOff>
    </xdr:from>
    <xdr:to>
      <xdr:col>4</xdr:col>
      <xdr:colOff>582860</xdr:colOff>
      <xdr:row>27</xdr:row>
      <xdr:rowOff>1428749</xdr:rowOff>
    </xdr:to>
    <xdr:pic>
      <xdr:nvPicPr>
        <xdr:cNvPr id="81" name="Immagine 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975485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552450</xdr:colOff>
      <xdr:row>27</xdr:row>
      <xdr:rowOff>314325</xdr:rowOff>
    </xdr:from>
    <xdr:to>
      <xdr:col>5</xdr:col>
      <xdr:colOff>585634</xdr:colOff>
      <xdr:row>27</xdr:row>
      <xdr:rowOff>1409700</xdr:rowOff>
    </xdr:to>
    <xdr:pic>
      <xdr:nvPicPr>
        <xdr:cNvPr id="82" name="Immagine 8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731645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27</xdr:row>
      <xdr:rowOff>361950</xdr:rowOff>
    </xdr:from>
    <xdr:to>
      <xdr:col>6</xdr:col>
      <xdr:colOff>152400</xdr:colOff>
      <xdr:row>27</xdr:row>
      <xdr:rowOff>1379933</xdr:rowOff>
    </xdr:to>
    <xdr:pic>
      <xdr:nvPicPr>
        <xdr:cNvPr id="83" name="Immagine 8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73640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27</xdr:row>
      <xdr:rowOff>371475</xdr:rowOff>
    </xdr:from>
    <xdr:to>
      <xdr:col>6</xdr:col>
      <xdr:colOff>915211</xdr:colOff>
      <xdr:row>27</xdr:row>
      <xdr:rowOff>1352550</xdr:rowOff>
    </xdr:to>
    <xdr:pic>
      <xdr:nvPicPr>
        <xdr:cNvPr id="84" name="Immagine 8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737360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1000125</xdr:colOff>
      <xdr:row>27</xdr:row>
      <xdr:rowOff>314325</xdr:rowOff>
    </xdr:from>
    <xdr:to>
      <xdr:col>7</xdr:col>
      <xdr:colOff>95249</xdr:colOff>
      <xdr:row>27</xdr:row>
      <xdr:rowOff>1323014</xdr:rowOff>
    </xdr:to>
    <xdr:pic>
      <xdr:nvPicPr>
        <xdr:cNvPr id="86" name="Immagine 8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7316450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171450</xdr:colOff>
      <xdr:row>27</xdr:row>
      <xdr:rowOff>342900</xdr:rowOff>
    </xdr:from>
    <xdr:to>
      <xdr:col>7</xdr:col>
      <xdr:colOff>930812</xdr:colOff>
      <xdr:row>27</xdr:row>
      <xdr:rowOff>1323974</xdr:rowOff>
    </xdr:to>
    <xdr:pic>
      <xdr:nvPicPr>
        <xdr:cNvPr id="87" name="Immagine 8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17345025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27</xdr:row>
      <xdr:rowOff>285750</xdr:rowOff>
    </xdr:from>
    <xdr:to>
      <xdr:col>8</xdr:col>
      <xdr:colOff>578268</xdr:colOff>
      <xdr:row>27</xdr:row>
      <xdr:rowOff>1285875</xdr:rowOff>
    </xdr:to>
    <xdr:pic>
      <xdr:nvPicPr>
        <xdr:cNvPr id="88" name="Immagine 8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7287875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1205550</xdr:colOff>
      <xdr:row>20</xdr:row>
      <xdr:rowOff>276225</xdr:rowOff>
    </xdr:from>
    <xdr:to>
      <xdr:col>3</xdr:col>
      <xdr:colOff>18184</xdr:colOff>
      <xdr:row>22</xdr:row>
      <xdr:rowOff>20775</xdr:rowOff>
    </xdr:to>
    <xdr:pic>
      <xdr:nvPicPr>
        <xdr:cNvPr id="93" name="Immagine 9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334" t="595" r="7334" b="7223"/>
        <a:stretch/>
      </xdr:blipFill>
      <xdr:spPr bwMode="auto">
        <a:xfrm>
          <a:off x="2586675" y="1471612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1209675</xdr:colOff>
      <xdr:row>18</xdr:row>
      <xdr:rowOff>200025</xdr:rowOff>
    </xdr:from>
    <xdr:to>
      <xdr:col>3</xdr:col>
      <xdr:colOff>22309</xdr:colOff>
      <xdr:row>19</xdr:row>
      <xdr:rowOff>1325700</xdr:rowOff>
    </xdr:to>
    <xdr:pic>
      <xdr:nvPicPr>
        <xdr:cNvPr id="94" name="Immagine 9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590800" y="129921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1219200</xdr:colOff>
      <xdr:row>16</xdr:row>
      <xdr:rowOff>257175</xdr:rowOff>
    </xdr:from>
    <xdr:to>
      <xdr:col>3</xdr:col>
      <xdr:colOff>31834</xdr:colOff>
      <xdr:row>18</xdr:row>
      <xdr:rowOff>11250</xdr:rowOff>
    </xdr:to>
    <xdr:pic>
      <xdr:nvPicPr>
        <xdr:cNvPr id="95" name="Immagine 9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600325" y="1136332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1187475</xdr:colOff>
      <xdr:row>15</xdr:row>
      <xdr:rowOff>38100</xdr:rowOff>
    </xdr:from>
    <xdr:to>
      <xdr:col>3</xdr:col>
      <xdr:colOff>109</xdr:colOff>
      <xdr:row>15</xdr:row>
      <xdr:rowOff>1478100</xdr:rowOff>
    </xdr:to>
    <xdr:pic>
      <xdr:nvPicPr>
        <xdr:cNvPr id="96" name="Immagine 9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273" t="595" r="4273" b="7223"/>
        <a:stretch/>
      </xdr:blipFill>
      <xdr:spPr bwMode="auto">
        <a:xfrm>
          <a:off x="2340000" y="96393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1238250</xdr:colOff>
      <xdr:row>13</xdr:row>
      <xdr:rowOff>28575</xdr:rowOff>
    </xdr:from>
    <xdr:to>
      <xdr:col>3</xdr:col>
      <xdr:colOff>50884</xdr:colOff>
      <xdr:row>14</xdr:row>
      <xdr:rowOff>11250</xdr:rowOff>
    </xdr:to>
    <xdr:pic>
      <xdr:nvPicPr>
        <xdr:cNvPr id="98" name="Immagine 9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619375" y="762952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1228725</xdr:colOff>
      <xdr:row>10</xdr:row>
      <xdr:rowOff>247650</xdr:rowOff>
    </xdr:from>
    <xdr:to>
      <xdr:col>3</xdr:col>
      <xdr:colOff>41359</xdr:colOff>
      <xdr:row>12</xdr:row>
      <xdr:rowOff>20775</xdr:rowOff>
    </xdr:to>
    <xdr:pic>
      <xdr:nvPicPr>
        <xdr:cNvPr id="99" name="Immagine 9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609850" y="620077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8</xdr:row>
      <xdr:rowOff>200025</xdr:rowOff>
    </xdr:from>
    <xdr:to>
      <xdr:col>3</xdr:col>
      <xdr:colOff>79459</xdr:colOff>
      <xdr:row>10</xdr:row>
      <xdr:rowOff>58875</xdr:rowOff>
    </xdr:to>
    <xdr:pic>
      <xdr:nvPicPr>
        <xdr:cNvPr id="100" name="Immagine 9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647950" y="45720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1257300</xdr:colOff>
      <xdr:row>6</xdr:row>
      <xdr:rowOff>142875</xdr:rowOff>
    </xdr:from>
    <xdr:to>
      <xdr:col>3</xdr:col>
      <xdr:colOff>36853</xdr:colOff>
      <xdr:row>8</xdr:row>
      <xdr:rowOff>57150</xdr:rowOff>
    </xdr:to>
    <xdr:pic>
      <xdr:nvPicPr>
        <xdr:cNvPr id="101" name="Immagine 10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409825" y="3181350"/>
          <a:ext cx="932203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1216050</xdr:colOff>
      <xdr:row>22</xdr:row>
      <xdr:rowOff>171450</xdr:rowOff>
    </xdr:from>
    <xdr:to>
      <xdr:col>3</xdr:col>
      <xdr:colOff>28684</xdr:colOff>
      <xdr:row>23</xdr:row>
      <xdr:rowOff>1382850</xdr:rowOff>
    </xdr:to>
    <xdr:pic>
      <xdr:nvPicPr>
        <xdr:cNvPr id="102" name="Immagine 1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246" t="595" r="6246" b="7223"/>
        <a:stretch/>
      </xdr:blipFill>
      <xdr:spPr bwMode="auto">
        <a:xfrm>
          <a:off x="2368575" y="163068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1151475</xdr:colOff>
      <xdr:row>27</xdr:row>
      <xdr:rowOff>9525</xdr:rowOff>
    </xdr:from>
    <xdr:to>
      <xdr:col>2</xdr:col>
      <xdr:colOff>2116759</xdr:colOff>
      <xdr:row>27</xdr:row>
      <xdr:rowOff>1449525</xdr:rowOff>
    </xdr:to>
    <xdr:pic>
      <xdr:nvPicPr>
        <xdr:cNvPr id="103" name="Immagine 10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016" t="595" r="7016" b="7223"/>
        <a:stretch/>
      </xdr:blipFill>
      <xdr:spPr bwMode="auto">
        <a:xfrm>
          <a:off x="2304000" y="1982152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6</xdr:row>
      <xdr:rowOff>171450</xdr:rowOff>
    </xdr:from>
    <xdr:to>
      <xdr:col>2</xdr:col>
      <xdr:colOff>1305334</xdr:colOff>
      <xdr:row>7</xdr:row>
      <xdr:rowOff>1210275</xdr:rowOff>
    </xdr:to>
    <xdr:pic>
      <xdr:nvPicPr>
        <xdr:cNvPr id="104" name="Immagine 10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66825" y="306705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9</xdr:row>
      <xdr:rowOff>76200</xdr:rowOff>
    </xdr:from>
    <xdr:to>
      <xdr:col>2</xdr:col>
      <xdr:colOff>1257709</xdr:colOff>
      <xdr:row>10</xdr:row>
      <xdr:rowOff>38700</xdr:rowOff>
    </xdr:to>
    <xdr:pic>
      <xdr:nvPicPr>
        <xdr:cNvPr id="105" name="Immagine 10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447800" y="46958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11</xdr:row>
      <xdr:rowOff>76200</xdr:rowOff>
    </xdr:from>
    <xdr:to>
      <xdr:col>2</xdr:col>
      <xdr:colOff>1248184</xdr:colOff>
      <xdr:row>11</xdr:row>
      <xdr:rowOff>1372200</xdr:rowOff>
    </xdr:to>
    <xdr:pic>
      <xdr:nvPicPr>
        <xdr:cNvPr id="106" name="Immagine 10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438275" y="66579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13</xdr:row>
      <xdr:rowOff>142875</xdr:rowOff>
    </xdr:from>
    <xdr:to>
      <xdr:col>2</xdr:col>
      <xdr:colOff>1295809</xdr:colOff>
      <xdr:row>13</xdr:row>
      <xdr:rowOff>1438875</xdr:rowOff>
    </xdr:to>
    <xdr:pic>
      <xdr:nvPicPr>
        <xdr:cNvPr id="107" name="Immagine 10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485900" y="80486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15</xdr:row>
      <xdr:rowOff>123825</xdr:rowOff>
    </xdr:from>
    <xdr:to>
      <xdr:col>2</xdr:col>
      <xdr:colOff>1295809</xdr:colOff>
      <xdr:row>15</xdr:row>
      <xdr:rowOff>1419825</xdr:rowOff>
    </xdr:to>
    <xdr:pic>
      <xdr:nvPicPr>
        <xdr:cNvPr id="108" name="Immagine 10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485900" y="97250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85725</xdr:colOff>
      <xdr:row>17</xdr:row>
      <xdr:rowOff>85725</xdr:rowOff>
    </xdr:from>
    <xdr:to>
      <xdr:col>2</xdr:col>
      <xdr:colOff>1276759</xdr:colOff>
      <xdr:row>18</xdr:row>
      <xdr:rowOff>600</xdr:rowOff>
    </xdr:to>
    <xdr:pic>
      <xdr:nvPicPr>
        <xdr:cNvPr id="109" name="Immagine 10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466850" y="114966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19</xdr:row>
      <xdr:rowOff>9525</xdr:rowOff>
    </xdr:from>
    <xdr:to>
      <xdr:col>2</xdr:col>
      <xdr:colOff>1324384</xdr:colOff>
      <xdr:row>19</xdr:row>
      <xdr:rowOff>1305525</xdr:rowOff>
    </xdr:to>
    <xdr:pic>
      <xdr:nvPicPr>
        <xdr:cNvPr id="110" name="Immagine 10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514475" y="131159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23</xdr:row>
      <xdr:rowOff>76200</xdr:rowOff>
    </xdr:from>
    <xdr:to>
      <xdr:col>2</xdr:col>
      <xdr:colOff>1286284</xdr:colOff>
      <xdr:row>23</xdr:row>
      <xdr:rowOff>1372200</xdr:rowOff>
    </xdr:to>
    <xdr:pic>
      <xdr:nvPicPr>
        <xdr:cNvPr id="111" name="Immagine 1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47775" y="1651635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123825</xdr:colOff>
      <xdr:row>21</xdr:row>
      <xdr:rowOff>123825</xdr:rowOff>
    </xdr:from>
    <xdr:to>
      <xdr:col>2</xdr:col>
      <xdr:colOff>1314859</xdr:colOff>
      <xdr:row>22</xdr:row>
      <xdr:rowOff>10125</xdr:rowOff>
    </xdr:to>
    <xdr:pic>
      <xdr:nvPicPr>
        <xdr:cNvPr id="112" name="Immagine 11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504950" y="148494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27</xdr:row>
      <xdr:rowOff>161925</xdr:rowOff>
    </xdr:from>
    <xdr:to>
      <xdr:col>2</xdr:col>
      <xdr:colOff>1257709</xdr:colOff>
      <xdr:row>27</xdr:row>
      <xdr:rowOff>1457925</xdr:rowOff>
    </xdr:to>
    <xdr:pic>
      <xdr:nvPicPr>
        <xdr:cNvPr id="113" name="Immagine 11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19200" y="199739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609600</xdr:colOff>
      <xdr:row>27</xdr:row>
      <xdr:rowOff>514350</xdr:rowOff>
    </xdr:from>
    <xdr:to>
      <xdr:col>9</xdr:col>
      <xdr:colOff>95250</xdr:colOff>
      <xdr:row>27</xdr:row>
      <xdr:rowOff>1295400</xdr:rowOff>
    </xdr:to>
    <xdr:pic>
      <xdr:nvPicPr>
        <xdr:cNvPr id="114" name="Immagine 11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0326350"/>
          <a:ext cx="647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95250</xdr:colOff>
      <xdr:row>6</xdr:row>
      <xdr:rowOff>200025</xdr:rowOff>
    </xdr:from>
    <xdr:ext cx="1191034" cy="1296000"/>
    <xdr:pic>
      <xdr:nvPicPr>
        <xdr:cNvPr id="115" name="Immagine 11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47775" y="30956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304800</xdr:colOff>
      <xdr:row>4</xdr:row>
      <xdr:rowOff>619125</xdr:rowOff>
    </xdr:from>
    <xdr:to>
      <xdr:col>1</xdr:col>
      <xdr:colOff>514350</xdr:colOff>
      <xdr:row>4</xdr:row>
      <xdr:rowOff>857250</xdr:rowOff>
    </xdr:to>
    <xdr:sp macro="" textlink="">
      <xdr:nvSpPr>
        <xdr:cNvPr id="2" name="Freccia in giù 1"/>
        <xdr:cNvSpPr/>
      </xdr:nvSpPr>
      <xdr:spPr>
        <a:xfrm>
          <a:off x="676275" y="1695450"/>
          <a:ext cx="209550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1</xdr:col>
      <xdr:colOff>19049</xdr:colOff>
      <xdr:row>1</xdr:row>
      <xdr:rowOff>28576</xdr:rowOff>
    </xdr:from>
    <xdr:to>
      <xdr:col>2</xdr:col>
      <xdr:colOff>419100</xdr:colOff>
      <xdr:row>4</xdr:row>
      <xdr:rowOff>14740</xdr:rowOff>
    </xdr:to>
    <xdr:pic>
      <xdr:nvPicPr>
        <xdr:cNvPr id="117" name="Immagine 116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152401"/>
          <a:ext cx="1181101" cy="938664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25</xdr:row>
      <xdr:rowOff>581025</xdr:rowOff>
    </xdr:from>
    <xdr:to>
      <xdr:col>11</xdr:col>
      <xdr:colOff>95250</xdr:colOff>
      <xdr:row>27</xdr:row>
      <xdr:rowOff>1304925</xdr:rowOff>
    </xdr:to>
    <xdr:pic>
      <xdr:nvPicPr>
        <xdr:cNvPr id="120" name="Immagine 119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18764250"/>
          <a:ext cx="1495425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838200</xdr:colOff>
      <xdr:row>31</xdr:row>
      <xdr:rowOff>114300</xdr:rowOff>
    </xdr:from>
    <xdr:to>
      <xdr:col>6</xdr:col>
      <xdr:colOff>990600</xdr:colOff>
      <xdr:row>32</xdr:row>
      <xdr:rowOff>514350</xdr:rowOff>
    </xdr:to>
    <xdr:pic>
      <xdr:nvPicPr>
        <xdr:cNvPr id="121" name="Immagine 120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22650450"/>
          <a:ext cx="150495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1638300</xdr:colOff>
      <xdr:row>1</xdr:row>
      <xdr:rowOff>28574</xdr:rowOff>
    </xdr:from>
    <xdr:to>
      <xdr:col>8</xdr:col>
      <xdr:colOff>6623</xdr:colOff>
      <xdr:row>3</xdr:row>
      <xdr:rowOff>428624</xdr:rowOff>
    </xdr:to>
    <xdr:pic>
      <xdr:nvPicPr>
        <xdr:cNvPr id="122" name="Immagine 12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152399"/>
          <a:ext cx="1168673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</xdr:row>
      <xdr:rowOff>901275</xdr:rowOff>
    </xdr:from>
    <xdr:to>
      <xdr:col>2</xdr:col>
      <xdr:colOff>1200559</xdr:colOff>
      <xdr:row>5</xdr:row>
      <xdr:rowOff>1263825</xdr:rowOff>
    </xdr:to>
    <xdr:pic>
      <xdr:nvPicPr>
        <xdr:cNvPr id="2" name="Immagin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162050" y="197760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</xdr:colOff>
      <xdr:row>6</xdr:row>
      <xdr:rowOff>28576</xdr:rowOff>
    </xdr:from>
    <xdr:to>
      <xdr:col>4</xdr:col>
      <xdr:colOff>601910</xdr:colOff>
      <xdr:row>8</xdr:row>
      <xdr:rowOff>38100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067051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2066925</xdr:colOff>
      <xdr:row>4</xdr:row>
      <xdr:rowOff>666750</xdr:rowOff>
    </xdr:from>
    <xdr:to>
      <xdr:col>4</xdr:col>
      <xdr:colOff>506660</xdr:colOff>
      <xdr:row>5</xdr:row>
      <xdr:rowOff>1219199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7430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123825</xdr:colOff>
      <xdr:row>10</xdr:row>
      <xdr:rowOff>104775</xdr:rowOff>
    </xdr:from>
    <xdr:to>
      <xdr:col>4</xdr:col>
      <xdr:colOff>716210</xdr:colOff>
      <xdr:row>11</xdr:row>
      <xdr:rowOff>1333499</xdr:rowOff>
    </xdr:to>
    <xdr:pic>
      <xdr:nvPicPr>
        <xdr:cNvPr id="5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62007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1000125</xdr:colOff>
      <xdr:row>7</xdr:row>
      <xdr:rowOff>266700</xdr:rowOff>
    </xdr:from>
    <xdr:to>
      <xdr:col>7</xdr:col>
      <xdr:colOff>190500</xdr:colOff>
      <xdr:row>8</xdr:row>
      <xdr:rowOff>65483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3562350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609601</xdr:colOff>
      <xdr:row>7</xdr:row>
      <xdr:rowOff>171450</xdr:rowOff>
    </xdr:from>
    <xdr:to>
      <xdr:col>5</xdr:col>
      <xdr:colOff>642785</xdr:colOff>
      <xdr:row>8</xdr:row>
      <xdr:rowOff>47625</xdr:rowOff>
    </xdr:to>
    <xdr:pic>
      <xdr:nvPicPr>
        <xdr:cNvPr id="7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6" y="346710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2095500</xdr:colOff>
      <xdr:row>14</xdr:row>
      <xdr:rowOff>133350</xdr:rowOff>
    </xdr:from>
    <xdr:to>
      <xdr:col>4</xdr:col>
      <xdr:colOff>535235</xdr:colOff>
      <xdr:row>15</xdr:row>
      <xdr:rowOff>1381124</xdr:rowOff>
    </xdr:to>
    <xdr:pic>
      <xdr:nvPicPr>
        <xdr:cNvPr id="8" name="Immagin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96393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1085850</xdr:colOff>
      <xdr:row>11</xdr:row>
      <xdr:rowOff>304800</xdr:rowOff>
    </xdr:from>
    <xdr:to>
      <xdr:col>7</xdr:col>
      <xdr:colOff>276225</xdr:colOff>
      <xdr:row>11</xdr:row>
      <xdr:rowOff>1322783</xdr:rowOff>
    </xdr:to>
    <xdr:pic>
      <xdr:nvPicPr>
        <xdr:cNvPr id="9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66579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685800</xdr:colOff>
      <xdr:row>11</xdr:row>
      <xdr:rowOff>295275</xdr:rowOff>
    </xdr:from>
    <xdr:to>
      <xdr:col>5</xdr:col>
      <xdr:colOff>718984</xdr:colOff>
      <xdr:row>11</xdr:row>
      <xdr:rowOff>1390650</xdr:rowOff>
    </xdr:to>
    <xdr:pic>
      <xdr:nvPicPr>
        <xdr:cNvPr id="10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664845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757136</xdr:colOff>
      <xdr:row>7</xdr:row>
      <xdr:rowOff>276225</xdr:rowOff>
    </xdr:from>
    <xdr:to>
      <xdr:col>6</xdr:col>
      <xdr:colOff>176922</xdr:colOff>
      <xdr:row>8</xdr:row>
      <xdr:rowOff>38100</xdr:rowOff>
    </xdr:to>
    <xdr:pic>
      <xdr:nvPicPr>
        <xdr:cNvPr id="11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1011" y="3571875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2095500</xdr:colOff>
      <xdr:row>16</xdr:row>
      <xdr:rowOff>209550</xdr:rowOff>
    </xdr:from>
    <xdr:to>
      <xdr:col>4</xdr:col>
      <xdr:colOff>535235</xdr:colOff>
      <xdr:row>18</xdr:row>
      <xdr:rowOff>9524</xdr:rowOff>
    </xdr:to>
    <xdr:pic>
      <xdr:nvPicPr>
        <xdr:cNvPr id="12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17252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676275</xdr:colOff>
      <xdr:row>15</xdr:row>
      <xdr:rowOff>352425</xdr:rowOff>
    </xdr:from>
    <xdr:to>
      <xdr:col>6</xdr:col>
      <xdr:colOff>180975</xdr:colOff>
      <xdr:row>15</xdr:row>
      <xdr:rowOff>1370408</xdr:rowOff>
    </xdr:to>
    <xdr:pic>
      <xdr:nvPicPr>
        <xdr:cNvPr id="13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10096500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590550</xdr:colOff>
      <xdr:row>15</xdr:row>
      <xdr:rowOff>304800</xdr:rowOff>
    </xdr:from>
    <xdr:to>
      <xdr:col>5</xdr:col>
      <xdr:colOff>623734</xdr:colOff>
      <xdr:row>15</xdr:row>
      <xdr:rowOff>1400175</xdr:rowOff>
    </xdr:to>
    <xdr:pic>
      <xdr:nvPicPr>
        <xdr:cNvPr id="14" name="Immagin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004887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723900</xdr:colOff>
      <xdr:row>11</xdr:row>
      <xdr:rowOff>333375</xdr:rowOff>
    </xdr:from>
    <xdr:to>
      <xdr:col>6</xdr:col>
      <xdr:colOff>143686</xdr:colOff>
      <xdr:row>11</xdr:row>
      <xdr:rowOff>1314450</xdr:rowOff>
    </xdr:to>
    <xdr:pic>
      <xdr:nvPicPr>
        <xdr:cNvPr id="15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668655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7</xdr:row>
      <xdr:rowOff>241757</xdr:rowOff>
    </xdr:from>
    <xdr:to>
      <xdr:col>6</xdr:col>
      <xdr:colOff>952499</xdr:colOff>
      <xdr:row>8</xdr:row>
      <xdr:rowOff>31246</xdr:rowOff>
    </xdr:to>
    <xdr:pic>
      <xdr:nvPicPr>
        <xdr:cNvPr id="16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537407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2038350</xdr:colOff>
      <xdr:row>18</xdr:row>
      <xdr:rowOff>161925</xdr:rowOff>
    </xdr:from>
    <xdr:to>
      <xdr:col>4</xdr:col>
      <xdr:colOff>478085</xdr:colOff>
      <xdr:row>19</xdr:row>
      <xdr:rowOff>1333499</xdr:rowOff>
    </xdr:to>
    <xdr:pic>
      <xdr:nvPicPr>
        <xdr:cNvPr id="17" name="Immagin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0968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581025</xdr:colOff>
      <xdr:row>21</xdr:row>
      <xdr:rowOff>304800</xdr:rowOff>
    </xdr:from>
    <xdr:to>
      <xdr:col>6</xdr:col>
      <xdr:colOff>85725</xdr:colOff>
      <xdr:row>21</xdr:row>
      <xdr:rowOff>1322783</xdr:rowOff>
    </xdr:to>
    <xdr:pic>
      <xdr:nvPicPr>
        <xdr:cNvPr id="18" name="Immagin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53066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581025</xdr:colOff>
      <xdr:row>21</xdr:row>
      <xdr:rowOff>247650</xdr:rowOff>
    </xdr:from>
    <xdr:to>
      <xdr:col>5</xdr:col>
      <xdr:colOff>614209</xdr:colOff>
      <xdr:row>22</xdr:row>
      <xdr:rowOff>0</xdr:rowOff>
    </xdr:to>
    <xdr:pic>
      <xdr:nvPicPr>
        <xdr:cNvPr id="19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1524952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21</xdr:row>
      <xdr:rowOff>304800</xdr:rowOff>
    </xdr:from>
    <xdr:to>
      <xdr:col>6</xdr:col>
      <xdr:colOff>848536</xdr:colOff>
      <xdr:row>21</xdr:row>
      <xdr:rowOff>1285875</xdr:rowOff>
    </xdr:to>
    <xdr:pic>
      <xdr:nvPicPr>
        <xdr:cNvPr id="20" name="Immagine 1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15306675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238125</xdr:colOff>
      <xdr:row>11</xdr:row>
      <xdr:rowOff>266700</xdr:rowOff>
    </xdr:from>
    <xdr:to>
      <xdr:col>6</xdr:col>
      <xdr:colOff>1000124</xdr:colOff>
      <xdr:row>11</xdr:row>
      <xdr:rowOff>1275389</xdr:rowOff>
    </xdr:to>
    <xdr:pic>
      <xdr:nvPicPr>
        <xdr:cNvPr id="21" name="Immagine 2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6619875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11</xdr:row>
      <xdr:rowOff>323851</xdr:rowOff>
    </xdr:from>
    <xdr:to>
      <xdr:col>7</xdr:col>
      <xdr:colOff>1045113</xdr:colOff>
      <xdr:row>11</xdr:row>
      <xdr:rowOff>1304925</xdr:rowOff>
    </xdr:to>
    <xdr:pic>
      <xdr:nvPicPr>
        <xdr:cNvPr id="22" name="Immagine 2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1" y="6677026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1076326</xdr:colOff>
      <xdr:row>11</xdr:row>
      <xdr:rowOff>304800</xdr:rowOff>
    </xdr:from>
    <xdr:to>
      <xdr:col>8</xdr:col>
      <xdr:colOff>663994</xdr:colOff>
      <xdr:row>11</xdr:row>
      <xdr:rowOff>1304925</xdr:rowOff>
    </xdr:to>
    <xdr:pic>
      <xdr:nvPicPr>
        <xdr:cNvPr id="23" name="Immagine 2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6" y="6657975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2066925</xdr:colOff>
      <xdr:row>20</xdr:row>
      <xdr:rowOff>180975</xdr:rowOff>
    </xdr:from>
    <xdr:to>
      <xdr:col>4</xdr:col>
      <xdr:colOff>506660</xdr:colOff>
      <xdr:row>21</xdr:row>
      <xdr:rowOff>1304924</xdr:rowOff>
    </xdr:to>
    <xdr:pic>
      <xdr:nvPicPr>
        <xdr:cNvPr id="24" name="Immagine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48209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514350</xdr:colOff>
      <xdr:row>19</xdr:row>
      <xdr:rowOff>304800</xdr:rowOff>
    </xdr:from>
    <xdr:to>
      <xdr:col>6</xdr:col>
      <xdr:colOff>19050</xdr:colOff>
      <xdr:row>19</xdr:row>
      <xdr:rowOff>1322783</xdr:rowOff>
    </xdr:to>
    <xdr:pic>
      <xdr:nvPicPr>
        <xdr:cNvPr id="25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135540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514350</xdr:colOff>
      <xdr:row>19</xdr:row>
      <xdr:rowOff>228600</xdr:rowOff>
    </xdr:from>
    <xdr:to>
      <xdr:col>5</xdr:col>
      <xdr:colOff>547534</xdr:colOff>
      <xdr:row>19</xdr:row>
      <xdr:rowOff>1323975</xdr:rowOff>
    </xdr:to>
    <xdr:pic>
      <xdr:nvPicPr>
        <xdr:cNvPr id="26" name="Immagine 2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347787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19</xdr:row>
      <xdr:rowOff>314325</xdr:rowOff>
    </xdr:from>
    <xdr:to>
      <xdr:col>6</xdr:col>
      <xdr:colOff>791386</xdr:colOff>
      <xdr:row>19</xdr:row>
      <xdr:rowOff>1295400</xdr:rowOff>
    </xdr:to>
    <xdr:pic>
      <xdr:nvPicPr>
        <xdr:cNvPr id="27" name="Immagine 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356360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828675</xdr:colOff>
      <xdr:row>19</xdr:row>
      <xdr:rowOff>285750</xdr:rowOff>
    </xdr:from>
    <xdr:to>
      <xdr:col>6</xdr:col>
      <xdr:colOff>1590674</xdr:colOff>
      <xdr:row>19</xdr:row>
      <xdr:rowOff>1294439</xdr:rowOff>
    </xdr:to>
    <xdr:pic>
      <xdr:nvPicPr>
        <xdr:cNvPr id="28" name="Immagine 2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3535025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1600200</xdr:colOff>
      <xdr:row>19</xdr:row>
      <xdr:rowOff>323850</xdr:rowOff>
    </xdr:from>
    <xdr:to>
      <xdr:col>7</xdr:col>
      <xdr:colOff>692687</xdr:colOff>
      <xdr:row>19</xdr:row>
      <xdr:rowOff>1304924</xdr:rowOff>
    </xdr:to>
    <xdr:pic>
      <xdr:nvPicPr>
        <xdr:cNvPr id="29" name="Immagine 2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13573125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571500</xdr:colOff>
      <xdr:row>5</xdr:row>
      <xdr:rowOff>133350</xdr:rowOff>
    </xdr:from>
    <xdr:to>
      <xdr:col>5</xdr:col>
      <xdr:colOff>604684</xdr:colOff>
      <xdr:row>5</xdr:row>
      <xdr:rowOff>1228725</xdr:rowOff>
    </xdr:to>
    <xdr:pic>
      <xdr:nvPicPr>
        <xdr:cNvPr id="30" name="Immagine 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214312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2028825</xdr:colOff>
      <xdr:row>22</xdr:row>
      <xdr:rowOff>161925</xdr:rowOff>
    </xdr:from>
    <xdr:to>
      <xdr:col>4</xdr:col>
      <xdr:colOff>468560</xdr:colOff>
      <xdr:row>23</xdr:row>
      <xdr:rowOff>1371599</xdr:rowOff>
    </xdr:to>
    <xdr:pic>
      <xdr:nvPicPr>
        <xdr:cNvPr id="31" name="Immagin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77352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457200</xdr:colOff>
      <xdr:row>23</xdr:row>
      <xdr:rowOff>314325</xdr:rowOff>
    </xdr:from>
    <xdr:to>
      <xdr:col>5</xdr:col>
      <xdr:colOff>490384</xdr:colOff>
      <xdr:row>24</xdr:row>
      <xdr:rowOff>0</xdr:rowOff>
    </xdr:to>
    <xdr:pic>
      <xdr:nvPicPr>
        <xdr:cNvPr id="32" name="Immagine 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1682115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485775</xdr:colOff>
      <xdr:row>23</xdr:row>
      <xdr:rowOff>361950</xdr:rowOff>
    </xdr:from>
    <xdr:to>
      <xdr:col>5</xdr:col>
      <xdr:colOff>1343025</xdr:colOff>
      <xdr:row>23</xdr:row>
      <xdr:rowOff>1379933</xdr:rowOff>
    </xdr:to>
    <xdr:pic>
      <xdr:nvPicPr>
        <xdr:cNvPr id="33" name="Immagin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68687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23</xdr:row>
      <xdr:rowOff>352425</xdr:rowOff>
    </xdr:from>
    <xdr:to>
      <xdr:col>6</xdr:col>
      <xdr:colOff>772336</xdr:colOff>
      <xdr:row>23</xdr:row>
      <xdr:rowOff>1333500</xdr:rowOff>
    </xdr:to>
    <xdr:pic>
      <xdr:nvPicPr>
        <xdr:cNvPr id="34" name="Immagine 3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685925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800100</xdr:colOff>
      <xdr:row>23</xdr:row>
      <xdr:rowOff>314325</xdr:rowOff>
    </xdr:from>
    <xdr:to>
      <xdr:col>6</xdr:col>
      <xdr:colOff>1562099</xdr:colOff>
      <xdr:row>23</xdr:row>
      <xdr:rowOff>1323014</xdr:rowOff>
    </xdr:to>
    <xdr:pic>
      <xdr:nvPicPr>
        <xdr:cNvPr id="35" name="Immagine 3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16821150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1581150</xdr:colOff>
      <xdr:row>23</xdr:row>
      <xdr:rowOff>333375</xdr:rowOff>
    </xdr:from>
    <xdr:to>
      <xdr:col>7</xdr:col>
      <xdr:colOff>673637</xdr:colOff>
      <xdr:row>23</xdr:row>
      <xdr:rowOff>1314449</xdr:rowOff>
    </xdr:to>
    <xdr:pic>
      <xdr:nvPicPr>
        <xdr:cNvPr id="36" name="Immagine 3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6840200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685800</xdr:colOff>
      <xdr:row>19</xdr:row>
      <xdr:rowOff>295275</xdr:rowOff>
    </xdr:from>
    <xdr:to>
      <xdr:col>8</xdr:col>
      <xdr:colOff>273468</xdr:colOff>
      <xdr:row>19</xdr:row>
      <xdr:rowOff>1295400</xdr:rowOff>
    </xdr:to>
    <xdr:pic>
      <xdr:nvPicPr>
        <xdr:cNvPr id="37" name="Immagine 3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3544550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276226</xdr:colOff>
      <xdr:row>19</xdr:row>
      <xdr:rowOff>533402</xdr:rowOff>
    </xdr:from>
    <xdr:to>
      <xdr:col>8</xdr:col>
      <xdr:colOff>923925</xdr:colOff>
      <xdr:row>19</xdr:row>
      <xdr:rowOff>1318362</xdr:rowOff>
    </xdr:to>
    <xdr:pic>
      <xdr:nvPicPr>
        <xdr:cNvPr id="38" name="Immagine 37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1" y="13782677"/>
          <a:ext cx="647699" cy="78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2105025</xdr:colOff>
      <xdr:row>25</xdr:row>
      <xdr:rowOff>190500</xdr:rowOff>
    </xdr:from>
    <xdr:to>
      <xdr:col>4</xdr:col>
      <xdr:colOff>544760</xdr:colOff>
      <xdr:row>26</xdr:row>
      <xdr:rowOff>1428749</xdr:rowOff>
    </xdr:to>
    <xdr:pic>
      <xdr:nvPicPr>
        <xdr:cNvPr id="39" name="Immagine 3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875472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552450</xdr:colOff>
      <xdr:row>26</xdr:row>
      <xdr:rowOff>314325</xdr:rowOff>
    </xdr:from>
    <xdr:to>
      <xdr:col>5</xdr:col>
      <xdr:colOff>585634</xdr:colOff>
      <xdr:row>26</xdr:row>
      <xdr:rowOff>1409700</xdr:rowOff>
    </xdr:to>
    <xdr:pic>
      <xdr:nvPicPr>
        <xdr:cNvPr id="40" name="Immagine 3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963102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26</xdr:row>
      <xdr:rowOff>361950</xdr:rowOff>
    </xdr:from>
    <xdr:to>
      <xdr:col>6</xdr:col>
      <xdr:colOff>152400</xdr:colOff>
      <xdr:row>26</xdr:row>
      <xdr:rowOff>1379933</xdr:rowOff>
    </xdr:to>
    <xdr:pic>
      <xdr:nvPicPr>
        <xdr:cNvPr id="41" name="Immagin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9678650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26</xdr:row>
      <xdr:rowOff>371475</xdr:rowOff>
    </xdr:from>
    <xdr:to>
      <xdr:col>6</xdr:col>
      <xdr:colOff>915211</xdr:colOff>
      <xdr:row>26</xdr:row>
      <xdr:rowOff>1352550</xdr:rowOff>
    </xdr:to>
    <xdr:pic>
      <xdr:nvPicPr>
        <xdr:cNvPr id="42" name="Immagine 4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9688175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1000125</xdr:colOff>
      <xdr:row>26</xdr:row>
      <xdr:rowOff>314325</xdr:rowOff>
    </xdr:from>
    <xdr:to>
      <xdr:col>7</xdr:col>
      <xdr:colOff>95249</xdr:colOff>
      <xdr:row>26</xdr:row>
      <xdr:rowOff>1323014</xdr:rowOff>
    </xdr:to>
    <xdr:pic>
      <xdr:nvPicPr>
        <xdr:cNvPr id="43" name="Immagine 4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9631025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171450</xdr:colOff>
      <xdr:row>26</xdr:row>
      <xdr:rowOff>342900</xdr:rowOff>
    </xdr:from>
    <xdr:to>
      <xdr:col>7</xdr:col>
      <xdr:colOff>930812</xdr:colOff>
      <xdr:row>26</xdr:row>
      <xdr:rowOff>1323974</xdr:rowOff>
    </xdr:to>
    <xdr:pic>
      <xdr:nvPicPr>
        <xdr:cNvPr id="44" name="Immagine 4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19659600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714375</xdr:colOff>
      <xdr:row>23</xdr:row>
      <xdr:rowOff>285750</xdr:rowOff>
    </xdr:from>
    <xdr:to>
      <xdr:col>8</xdr:col>
      <xdr:colOff>302043</xdr:colOff>
      <xdr:row>23</xdr:row>
      <xdr:rowOff>1285875</xdr:rowOff>
    </xdr:to>
    <xdr:pic>
      <xdr:nvPicPr>
        <xdr:cNvPr id="45" name="Immagine 4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16792575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1167450</xdr:colOff>
      <xdr:row>20</xdr:row>
      <xdr:rowOff>219075</xdr:rowOff>
    </xdr:from>
    <xdr:to>
      <xdr:col>2</xdr:col>
      <xdr:colOff>2132734</xdr:colOff>
      <xdr:row>21</xdr:row>
      <xdr:rowOff>1297125</xdr:rowOff>
    </xdr:to>
    <xdr:pic>
      <xdr:nvPicPr>
        <xdr:cNvPr id="46" name="Immagine 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334" t="595" r="7334" b="7223"/>
        <a:stretch/>
      </xdr:blipFill>
      <xdr:spPr bwMode="auto">
        <a:xfrm>
          <a:off x="2319975" y="148590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1108050</xdr:colOff>
      <xdr:row>18</xdr:row>
      <xdr:rowOff>190500</xdr:rowOff>
    </xdr:from>
    <xdr:to>
      <xdr:col>2</xdr:col>
      <xdr:colOff>2073334</xdr:colOff>
      <xdr:row>19</xdr:row>
      <xdr:rowOff>1316175</xdr:rowOff>
    </xdr:to>
    <xdr:pic>
      <xdr:nvPicPr>
        <xdr:cNvPr id="47" name="Immagine 4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21" t="595" r="3621" b="7223"/>
        <a:stretch/>
      </xdr:blipFill>
      <xdr:spPr bwMode="auto">
        <a:xfrm>
          <a:off x="2260575" y="1312545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1151475</xdr:colOff>
      <xdr:row>16</xdr:row>
      <xdr:rowOff>257175</xdr:rowOff>
    </xdr:from>
    <xdr:to>
      <xdr:col>2</xdr:col>
      <xdr:colOff>2116759</xdr:colOff>
      <xdr:row>18</xdr:row>
      <xdr:rowOff>11250</xdr:rowOff>
    </xdr:to>
    <xdr:pic>
      <xdr:nvPicPr>
        <xdr:cNvPr id="48" name="Immagine 4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015" t="595" r="7015" b="7223"/>
        <a:stretch/>
      </xdr:blipFill>
      <xdr:spPr bwMode="auto">
        <a:xfrm>
          <a:off x="2304000" y="117729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1149375</xdr:colOff>
      <xdr:row>14</xdr:row>
      <xdr:rowOff>161925</xdr:rowOff>
    </xdr:from>
    <xdr:to>
      <xdr:col>2</xdr:col>
      <xdr:colOff>2114659</xdr:colOff>
      <xdr:row>15</xdr:row>
      <xdr:rowOff>1363800</xdr:rowOff>
    </xdr:to>
    <xdr:pic>
      <xdr:nvPicPr>
        <xdr:cNvPr id="49" name="Immagine 4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273" t="595" r="4273" b="7223"/>
        <a:stretch/>
      </xdr:blipFill>
      <xdr:spPr bwMode="auto">
        <a:xfrm>
          <a:off x="2301900" y="993457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1276350</xdr:colOff>
      <xdr:row>10</xdr:row>
      <xdr:rowOff>190500</xdr:rowOff>
    </xdr:from>
    <xdr:to>
      <xdr:col>3</xdr:col>
      <xdr:colOff>88984</xdr:colOff>
      <xdr:row>11</xdr:row>
      <xdr:rowOff>1373325</xdr:rowOff>
    </xdr:to>
    <xdr:pic>
      <xdr:nvPicPr>
        <xdr:cNvPr id="50" name="Immagine 4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428875" y="62865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1057275</xdr:colOff>
      <xdr:row>4</xdr:row>
      <xdr:rowOff>781050</xdr:rowOff>
    </xdr:from>
    <xdr:to>
      <xdr:col>2</xdr:col>
      <xdr:colOff>2022559</xdr:colOff>
      <xdr:row>5</xdr:row>
      <xdr:rowOff>1287600</xdr:rowOff>
    </xdr:to>
    <xdr:pic>
      <xdr:nvPicPr>
        <xdr:cNvPr id="51" name="Immagine 5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209800" y="185737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8</xdr:row>
      <xdr:rowOff>200025</xdr:rowOff>
    </xdr:from>
    <xdr:to>
      <xdr:col>3</xdr:col>
      <xdr:colOff>79459</xdr:colOff>
      <xdr:row>10</xdr:row>
      <xdr:rowOff>58875</xdr:rowOff>
    </xdr:to>
    <xdr:pic>
      <xdr:nvPicPr>
        <xdr:cNvPr id="52" name="Immagine 5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419350" y="471487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1133475</xdr:colOff>
      <xdr:row>6</xdr:row>
      <xdr:rowOff>85725</xdr:rowOff>
    </xdr:from>
    <xdr:to>
      <xdr:col>2</xdr:col>
      <xdr:colOff>2098759</xdr:colOff>
      <xdr:row>8</xdr:row>
      <xdr:rowOff>49350</xdr:rowOff>
    </xdr:to>
    <xdr:pic>
      <xdr:nvPicPr>
        <xdr:cNvPr id="53" name="Immagine 5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286000" y="31242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1101750</xdr:colOff>
      <xdr:row>22</xdr:row>
      <xdr:rowOff>228600</xdr:rowOff>
    </xdr:from>
    <xdr:to>
      <xdr:col>2</xdr:col>
      <xdr:colOff>2067034</xdr:colOff>
      <xdr:row>23</xdr:row>
      <xdr:rowOff>1392375</xdr:rowOff>
    </xdr:to>
    <xdr:pic>
      <xdr:nvPicPr>
        <xdr:cNvPr id="54" name="Immagine 5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246" t="595" r="6246" b="7223"/>
        <a:stretch/>
      </xdr:blipFill>
      <xdr:spPr bwMode="auto">
        <a:xfrm>
          <a:off x="2254275" y="168402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1151475</xdr:colOff>
      <xdr:row>26</xdr:row>
      <xdr:rowOff>9525</xdr:rowOff>
    </xdr:from>
    <xdr:to>
      <xdr:col>2</xdr:col>
      <xdr:colOff>2116759</xdr:colOff>
      <xdr:row>26</xdr:row>
      <xdr:rowOff>1449525</xdr:rowOff>
    </xdr:to>
    <xdr:pic>
      <xdr:nvPicPr>
        <xdr:cNvPr id="55" name="Immagine 5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016" t="595" r="7016" b="7223"/>
        <a:stretch/>
      </xdr:blipFill>
      <xdr:spPr bwMode="auto">
        <a:xfrm>
          <a:off x="2304000" y="1932622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6</xdr:row>
      <xdr:rowOff>171450</xdr:rowOff>
    </xdr:from>
    <xdr:to>
      <xdr:col>2</xdr:col>
      <xdr:colOff>1305334</xdr:colOff>
      <xdr:row>7</xdr:row>
      <xdr:rowOff>1210275</xdr:rowOff>
    </xdr:to>
    <xdr:pic>
      <xdr:nvPicPr>
        <xdr:cNvPr id="56" name="Immagine 5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66825" y="32099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9</xdr:row>
      <xdr:rowOff>76200</xdr:rowOff>
    </xdr:from>
    <xdr:to>
      <xdr:col>2</xdr:col>
      <xdr:colOff>1257709</xdr:colOff>
      <xdr:row>10</xdr:row>
      <xdr:rowOff>38700</xdr:rowOff>
    </xdr:to>
    <xdr:pic>
      <xdr:nvPicPr>
        <xdr:cNvPr id="57" name="Immagine 5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19200" y="483870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11</xdr:row>
      <xdr:rowOff>76200</xdr:rowOff>
    </xdr:from>
    <xdr:to>
      <xdr:col>2</xdr:col>
      <xdr:colOff>1248184</xdr:colOff>
      <xdr:row>11</xdr:row>
      <xdr:rowOff>1372200</xdr:rowOff>
    </xdr:to>
    <xdr:pic>
      <xdr:nvPicPr>
        <xdr:cNvPr id="58" name="Immagine 5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09675" y="64293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13</xdr:row>
      <xdr:rowOff>142875</xdr:rowOff>
    </xdr:from>
    <xdr:to>
      <xdr:col>2</xdr:col>
      <xdr:colOff>1295809</xdr:colOff>
      <xdr:row>13</xdr:row>
      <xdr:rowOff>1438875</xdr:rowOff>
    </xdr:to>
    <xdr:pic>
      <xdr:nvPicPr>
        <xdr:cNvPr id="59" name="Immagine 5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57300" y="819150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15</xdr:row>
      <xdr:rowOff>114300</xdr:rowOff>
    </xdr:from>
    <xdr:to>
      <xdr:col>2</xdr:col>
      <xdr:colOff>1229134</xdr:colOff>
      <xdr:row>15</xdr:row>
      <xdr:rowOff>1410300</xdr:rowOff>
    </xdr:to>
    <xdr:pic>
      <xdr:nvPicPr>
        <xdr:cNvPr id="60" name="Immagine 5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190625" y="101250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85725</xdr:colOff>
      <xdr:row>17</xdr:row>
      <xdr:rowOff>85725</xdr:rowOff>
    </xdr:from>
    <xdr:to>
      <xdr:col>2</xdr:col>
      <xdr:colOff>1276759</xdr:colOff>
      <xdr:row>18</xdr:row>
      <xdr:rowOff>600</xdr:rowOff>
    </xdr:to>
    <xdr:pic>
      <xdr:nvPicPr>
        <xdr:cNvPr id="61" name="Immagine 6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38250" y="1163955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19</xdr:row>
      <xdr:rowOff>38100</xdr:rowOff>
    </xdr:from>
    <xdr:to>
      <xdr:col>2</xdr:col>
      <xdr:colOff>1200559</xdr:colOff>
      <xdr:row>19</xdr:row>
      <xdr:rowOff>1334100</xdr:rowOff>
    </xdr:to>
    <xdr:pic>
      <xdr:nvPicPr>
        <xdr:cNvPr id="62" name="Immagine 6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162050" y="135540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23</xdr:row>
      <xdr:rowOff>85725</xdr:rowOff>
    </xdr:from>
    <xdr:to>
      <xdr:col>2</xdr:col>
      <xdr:colOff>1248184</xdr:colOff>
      <xdr:row>23</xdr:row>
      <xdr:rowOff>1381725</xdr:rowOff>
    </xdr:to>
    <xdr:pic>
      <xdr:nvPicPr>
        <xdr:cNvPr id="63" name="Immagine 6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09675" y="1697355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21</xdr:row>
      <xdr:rowOff>19050</xdr:rowOff>
    </xdr:from>
    <xdr:to>
      <xdr:col>2</xdr:col>
      <xdr:colOff>1286284</xdr:colOff>
      <xdr:row>21</xdr:row>
      <xdr:rowOff>1315050</xdr:rowOff>
    </xdr:to>
    <xdr:pic>
      <xdr:nvPicPr>
        <xdr:cNvPr id="64" name="Immagine 6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47775" y="150209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26</xdr:row>
      <xdr:rowOff>161925</xdr:rowOff>
    </xdr:from>
    <xdr:to>
      <xdr:col>2</xdr:col>
      <xdr:colOff>1257709</xdr:colOff>
      <xdr:row>26</xdr:row>
      <xdr:rowOff>1457925</xdr:rowOff>
    </xdr:to>
    <xdr:pic>
      <xdr:nvPicPr>
        <xdr:cNvPr id="65" name="Immagine 6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19200" y="194786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23</xdr:row>
      <xdr:rowOff>533400</xdr:rowOff>
    </xdr:from>
    <xdr:to>
      <xdr:col>8</xdr:col>
      <xdr:colOff>971550</xdr:colOff>
      <xdr:row>23</xdr:row>
      <xdr:rowOff>1314450</xdr:rowOff>
    </xdr:to>
    <xdr:pic>
      <xdr:nvPicPr>
        <xdr:cNvPr id="66" name="Immagine 6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17040225"/>
          <a:ext cx="647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95250</xdr:colOff>
      <xdr:row>6</xdr:row>
      <xdr:rowOff>200025</xdr:rowOff>
    </xdr:from>
    <xdr:ext cx="1191034" cy="1296000"/>
    <xdr:pic>
      <xdr:nvPicPr>
        <xdr:cNvPr id="67" name="Immagine 6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47775" y="323850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295275</xdr:colOff>
      <xdr:row>4</xdr:row>
      <xdr:rowOff>628650</xdr:rowOff>
    </xdr:from>
    <xdr:to>
      <xdr:col>1</xdr:col>
      <xdr:colOff>504825</xdr:colOff>
      <xdr:row>4</xdr:row>
      <xdr:rowOff>866775</xdr:rowOff>
    </xdr:to>
    <xdr:sp macro="" textlink="">
      <xdr:nvSpPr>
        <xdr:cNvPr id="68" name="Freccia in giù 67"/>
        <xdr:cNvSpPr/>
      </xdr:nvSpPr>
      <xdr:spPr>
        <a:xfrm>
          <a:off x="666750" y="1704975"/>
          <a:ext cx="209550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1</xdr:col>
      <xdr:colOff>19049</xdr:colOff>
      <xdr:row>1</xdr:row>
      <xdr:rowOff>19051</xdr:rowOff>
    </xdr:from>
    <xdr:to>
      <xdr:col>2</xdr:col>
      <xdr:colOff>419100</xdr:colOff>
      <xdr:row>4</xdr:row>
      <xdr:rowOff>5215</xdr:rowOff>
    </xdr:to>
    <xdr:pic>
      <xdr:nvPicPr>
        <xdr:cNvPr id="69" name="Immagine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142876"/>
          <a:ext cx="1181101" cy="938664"/>
        </a:xfrm>
        <a:prstGeom prst="rect">
          <a:avLst/>
        </a:prstGeom>
      </xdr:spPr>
    </xdr:pic>
    <xdr:clientData/>
  </xdr:twoCellAnchor>
  <xdr:twoCellAnchor editAs="oneCell">
    <xdr:from>
      <xdr:col>8</xdr:col>
      <xdr:colOff>1000125</xdr:colOff>
      <xdr:row>21</xdr:row>
      <xdr:rowOff>1076325</xdr:rowOff>
    </xdr:from>
    <xdr:to>
      <xdr:col>10</xdr:col>
      <xdr:colOff>361950</xdr:colOff>
      <xdr:row>23</xdr:row>
      <xdr:rowOff>1314450</xdr:rowOff>
    </xdr:to>
    <xdr:pic>
      <xdr:nvPicPr>
        <xdr:cNvPr id="70" name="Immagine 69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15944850"/>
          <a:ext cx="1495425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752475</xdr:colOff>
      <xdr:row>28</xdr:row>
      <xdr:rowOff>381000</xdr:rowOff>
    </xdr:from>
    <xdr:to>
      <xdr:col>6</xdr:col>
      <xdr:colOff>904875</xdr:colOff>
      <xdr:row>29</xdr:row>
      <xdr:rowOff>933450</xdr:rowOff>
    </xdr:to>
    <xdr:pic>
      <xdr:nvPicPr>
        <xdr:cNvPr id="71" name="Immagine 70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0926425"/>
          <a:ext cx="150495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1628774</xdr:colOff>
      <xdr:row>1</xdr:row>
      <xdr:rowOff>28576</xdr:rowOff>
    </xdr:from>
    <xdr:to>
      <xdr:col>7</xdr:col>
      <xdr:colOff>1130572</xdr:colOff>
      <xdr:row>4</xdr:row>
      <xdr:rowOff>1</xdr:rowOff>
    </xdr:to>
    <xdr:pic>
      <xdr:nvPicPr>
        <xdr:cNvPr id="72" name="Immagine 7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199" y="152401"/>
          <a:ext cx="1168673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4</xdr:row>
      <xdr:rowOff>1019175</xdr:rowOff>
    </xdr:from>
    <xdr:to>
      <xdr:col>9</xdr:col>
      <xdr:colOff>333375</xdr:colOff>
      <xdr:row>8</xdr:row>
      <xdr:rowOff>57150</xdr:rowOff>
    </xdr:to>
    <xdr:sp macro="" textlink="">
      <xdr:nvSpPr>
        <xdr:cNvPr id="7" name="Fumetto 2 6"/>
        <xdr:cNvSpPr/>
      </xdr:nvSpPr>
      <xdr:spPr>
        <a:xfrm>
          <a:off x="3971925" y="1981200"/>
          <a:ext cx="1628775" cy="838200"/>
        </a:xfrm>
        <a:prstGeom prst="wedgeRoundRectCallout">
          <a:avLst>
            <a:gd name="adj1" fmla="val -12016"/>
            <a:gd name="adj2" fmla="val 73951"/>
            <a:gd name="adj3" fmla="val 16667"/>
          </a:avLst>
        </a:prstGeom>
        <a:solidFill>
          <a:srgbClr val="BDDEFF">
            <a:alpha val="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257175</xdr:colOff>
      <xdr:row>4</xdr:row>
      <xdr:rowOff>866775</xdr:rowOff>
    </xdr:from>
    <xdr:to>
      <xdr:col>3</xdr:col>
      <xdr:colOff>400050</xdr:colOff>
      <xdr:row>4</xdr:row>
      <xdr:rowOff>1057275</xdr:rowOff>
    </xdr:to>
    <xdr:sp macro="" textlink="">
      <xdr:nvSpPr>
        <xdr:cNvPr id="2" name="Freccia in giù 1"/>
        <xdr:cNvSpPr/>
      </xdr:nvSpPr>
      <xdr:spPr>
        <a:xfrm>
          <a:off x="2143125" y="1438275"/>
          <a:ext cx="142875" cy="190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390525</xdr:colOff>
      <xdr:row>4</xdr:row>
      <xdr:rowOff>857250</xdr:rowOff>
    </xdr:from>
    <xdr:to>
      <xdr:col>11</xdr:col>
      <xdr:colOff>533400</xdr:colOff>
      <xdr:row>4</xdr:row>
      <xdr:rowOff>1047750</xdr:rowOff>
    </xdr:to>
    <xdr:sp macro="" textlink="">
      <xdr:nvSpPr>
        <xdr:cNvPr id="5" name="Freccia in giù 4"/>
        <xdr:cNvSpPr/>
      </xdr:nvSpPr>
      <xdr:spPr>
        <a:xfrm>
          <a:off x="5162550" y="1428750"/>
          <a:ext cx="142875" cy="190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7</xdr:col>
      <xdr:colOff>180975</xdr:colOff>
      <xdr:row>9</xdr:row>
      <xdr:rowOff>76200</xdr:rowOff>
    </xdr:from>
    <xdr:to>
      <xdr:col>8</xdr:col>
      <xdr:colOff>85725</xdr:colOff>
      <xdr:row>14</xdr:row>
      <xdr:rowOff>171450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38500"/>
          <a:ext cx="110490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228600</xdr:colOff>
      <xdr:row>5</xdr:row>
      <xdr:rowOff>57151</xdr:rowOff>
    </xdr:from>
    <xdr:to>
      <xdr:col>9</xdr:col>
      <xdr:colOff>247650</xdr:colOff>
      <xdr:row>8</xdr:row>
      <xdr:rowOff>0</xdr:rowOff>
    </xdr:to>
    <xdr:sp macro="" textlink="">
      <xdr:nvSpPr>
        <xdr:cNvPr id="3" name="CasellaDiTesto 2"/>
        <xdr:cNvSpPr txBox="1"/>
      </xdr:nvSpPr>
      <xdr:spPr>
        <a:xfrm>
          <a:off x="4095750" y="2105026"/>
          <a:ext cx="141922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/>
            <a:t>Dicono che non valgo niente...</a:t>
          </a:r>
          <a:r>
            <a:rPr lang="it-IT" sz="1200" b="1" baseline="0"/>
            <a:t> ma non è proprio così!</a:t>
          </a:r>
          <a:endParaRPr lang="it-IT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302559</xdr:colOff>
      <xdr:row>1</xdr:row>
      <xdr:rowOff>11205</xdr:rowOff>
    </xdr:from>
    <xdr:to>
      <xdr:col>8</xdr:col>
      <xdr:colOff>324971</xdr:colOff>
      <xdr:row>28</xdr:row>
      <xdr:rowOff>56030</xdr:rowOff>
    </xdr:to>
    <xdr:cxnSp macro="">
      <xdr:nvCxnSpPr>
        <xdr:cNvPr id="78" name="Connettore 1 77"/>
        <xdr:cNvCxnSpPr/>
      </xdr:nvCxnSpPr>
      <xdr:spPr>
        <a:xfrm>
          <a:off x="7239000" y="145676"/>
          <a:ext cx="22412" cy="7676030"/>
        </a:xfrm>
        <a:prstGeom prst="line">
          <a:avLst/>
        </a:prstGeom>
        <a:ln w="19050">
          <a:solidFill>
            <a:srgbClr val="0033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448235</xdr:colOff>
      <xdr:row>5</xdr:row>
      <xdr:rowOff>22412</xdr:rowOff>
    </xdr:from>
    <xdr:to>
      <xdr:col>1</xdr:col>
      <xdr:colOff>1120588</xdr:colOff>
      <xdr:row>5</xdr:row>
      <xdr:rowOff>262907</xdr:rowOff>
    </xdr:to>
    <xdr:pic>
      <xdr:nvPicPr>
        <xdr:cNvPr id="79" name="Immagine 7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41" y="1131794"/>
          <a:ext cx="672353" cy="240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504265</xdr:colOff>
      <xdr:row>5</xdr:row>
      <xdr:rowOff>33618</xdr:rowOff>
    </xdr:from>
    <xdr:to>
      <xdr:col>5</xdr:col>
      <xdr:colOff>953621</xdr:colOff>
      <xdr:row>5</xdr:row>
      <xdr:rowOff>263339</xdr:rowOff>
    </xdr:to>
    <xdr:pic>
      <xdr:nvPicPr>
        <xdr:cNvPr id="80" name="Immagine 7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1353" y="1143000"/>
          <a:ext cx="449356" cy="229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302559</xdr:colOff>
      <xdr:row>7</xdr:row>
      <xdr:rowOff>11207</xdr:rowOff>
    </xdr:from>
    <xdr:to>
      <xdr:col>1</xdr:col>
      <xdr:colOff>1209115</xdr:colOff>
      <xdr:row>7</xdr:row>
      <xdr:rowOff>259978</xdr:rowOff>
    </xdr:to>
    <xdr:pic>
      <xdr:nvPicPr>
        <xdr:cNvPr id="82" name="Immagine 8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5" y="1680883"/>
          <a:ext cx="9065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392206</xdr:colOff>
      <xdr:row>7</xdr:row>
      <xdr:rowOff>11207</xdr:rowOff>
    </xdr:from>
    <xdr:to>
      <xdr:col>5</xdr:col>
      <xdr:colOff>1064559</xdr:colOff>
      <xdr:row>7</xdr:row>
      <xdr:rowOff>251702</xdr:rowOff>
    </xdr:to>
    <xdr:pic>
      <xdr:nvPicPr>
        <xdr:cNvPr id="83" name="Immagine 8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9294" y="1680883"/>
          <a:ext cx="672353" cy="240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560294</xdr:colOff>
      <xdr:row>9</xdr:row>
      <xdr:rowOff>22411</xdr:rowOff>
    </xdr:from>
    <xdr:to>
      <xdr:col>1</xdr:col>
      <xdr:colOff>1009650</xdr:colOff>
      <xdr:row>9</xdr:row>
      <xdr:rowOff>271182</xdr:rowOff>
    </xdr:to>
    <xdr:pic>
      <xdr:nvPicPr>
        <xdr:cNvPr id="85" name="Immagine 8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52382"/>
          <a:ext cx="4493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369795</xdr:colOff>
      <xdr:row>9</xdr:row>
      <xdr:rowOff>44824</xdr:rowOff>
    </xdr:from>
    <xdr:to>
      <xdr:col>5</xdr:col>
      <xdr:colOff>1042148</xdr:colOff>
      <xdr:row>9</xdr:row>
      <xdr:rowOff>285319</xdr:rowOff>
    </xdr:to>
    <xdr:pic>
      <xdr:nvPicPr>
        <xdr:cNvPr id="86" name="Immagine 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883" y="2274795"/>
          <a:ext cx="672353" cy="240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661147</xdr:colOff>
      <xdr:row>11</xdr:row>
      <xdr:rowOff>22412</xdr:rowOff>
    </xdr:from>
    <xdr:to>
      <xdr:col>1</xdr:col>
      <xdr:colOff>900953</xdr:colOff>
      <xdr:row>11</xdr:row>
      <xdr:rowOff>261658</xdr:rowOff>
    </xdr:to>
    <xdr:pic>
      <xdr:nvPicPr>
        <xdr:cNvPr id="87" name="Immagine 8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" y="2835088"/>
          <a:ext cx="239806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515471</xdr:colOff>
      <xdr:row>13</xdr:row>
      <xdr:rowOff>33618</xdr:rowOff>
    </xdr:from>
    <xdr:to>
      <xdr:col>1</xdr:col>
      <xdr:colOff>964827</xdr:colOff>
      <xdr:row>13</xdr:row>
      <xdr:rowOff>282389</xdr:rowOff>
    </xdr:to>
    <xdr:pic>
      <xdr:nvPicPr>
        <xdr:cNvPr id="88" name="Immagine 8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3429000"/>
          <a:ext cx="4493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582707</xdr:colOff>
      <xdr:row>13</xdr:row>
      <xdr:rowOff>22412</xdr:rowOff>
    </xdr:from>
    <xdr:to>
      <xdr:col>5</xdr:col>
      <xdr:colOff>822513</xdr:colOff>
      <xdr:row>13</xdr:row>
      <xdr:rowOff>261658</xdr:rowOff>
    </xdr:to>
    <xdr:pic>
      <xdr:nvPicPr>
        <xdr:cNvPr id="89" name="Immagine 8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9795" y="3417794"/>
          <a:ext cx="239806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661148</xdr:colOff>
      <xdr:row>15</xdr:row>
      <xdr:rowOff>11205</xdr:rowOff>
    </xdr:from>
    <xdr:to>
      <xdr:col>1</xdr:col>
      <xdr:colOff>900954</xdr:colOff>
      <xdr:row>15</xdr:row>
      <xdr:rowOff>250451</xdr:rowOff>
    </xdr:to>
    <xdr:pic>
      <xdr:nvPicPr>
        <xdr:cNvPr id="90" name="Immagine 8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4" y="3989293"/>
          <a:ext cx="239806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437030</xdr:colOff>
      <xdr:row>15</xdr:row>
      <xdr:rowOff>33618</xdr:rowOff>
    </xdr:from>
    <xdr:to>
      <xdr:col>5</xdr:col>
      <xdr:colOff>886386</xdr:colOff>
      <xdr:row>15</xdr:row>
      <xdr:rowOff>282389</xdr:rowOff>
    </xdr:to>
    <xdr:pic>
      <xdr:nvPicPr>
        <xdr:cNvPr id="91" name="Immagine 9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18" y="4011706"/>
          <a:ext cx="4493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571500</xdr:colOff>
      <xdr:row>17</xdr:row>
      <xdr:rowOff>22412</xdr:rowOff>
    </xdr:from>
    <xdr:to>
      <xdr:col>5</xdr:col>
      <xdr:colOff>811306</xdr:colOff>
      <xdr:row>17</xdr:row>
      <xdr:rowOff>261658</xdr:rowOff>
    </xdr:to>
    <xdr:pic>
      <xdr:nvPicPr>
        <xdr:cNvPr id="92" name="Immagine 9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8588" y="4583206"/>
          <a:ext cx="239806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504265</xdr:colOff>
      <xdr:row>19</xdr:row>
      <xdr:rowOff>33617</xdr:rowOff>
    </xdr:from>
    <xdr:to>
      <xdr:col>1</xdr:col>
      <xdr:colOff>953621</xdr:colOff>
      <xdr:row>19</xdr:row>
      <xdr:rowOff>282388</xdr:rowOff>
    </xdr:to>
    <xdr:pic>
      <xdr:nvPicPr>
        <xdr:cNvPr id="93" name="Immagine 9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971" y="5177117"/>
          <a:ext cx="4493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201707</xdr:colOff>
      <xdr:row>19</xdr:row>
      <xdr:rowOff>33618</xdr:rowOff>
    </xdr:from>
    <xdr:to>
      <xdr:col>5</xdr:col>
      <xdr:colOff>1108263</xdr:colOff>
      <xdr:row>19</xdr:row>
      <xdr:rowOff>282389</xdr:rowOff>
    </xdr:to>
    <xdr:pic>
      <xdr:nvPicPr>
        <xdr:cNvPr id="94" name="Immagine 9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8795" y="5177118"/>
          <a:ext cx="9065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302558</xdr:colOff>
      <xdr:row>21</xdr:row>
      <xdr:rowOff>33617</xdr:rowOff>
    </xdr:from>
    <xdr:to>
      <xdr:col>1</xdr:col>
      <xdr:colOff>1209114</xdr:colOff>
      <xdr:row>21</xdr:row>
      <xdr:rowOff>282388</xdr:rowOff>
    </xdr:to>
    <xdr:pic>
      <xdr:nvPicPr>
        <xdr:cNvPr id="95" name="Immagine 9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" y="5759823"/>
          <a:ext cx="9065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448235</xdr:colOff>
      <xdr:row>21</xdr:row>
      <xdr:rowOff>44823</xdr:rowOff>
    </xdr:from>
    <xdr:to>
      <xdr:col>5</xdr:col>
      <xdr:colOff>897591</xdr:colOff>
      <xdr:row>22</xdr:row>
      <xdr:rowOff>2241</xdr:rowOff>
    </xdr:to>
    <xdr:pic>
      <xdr:nvPicPr>
        <xdr:cNvPr id="96" name="Immagine 9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3" y="5771029"/>
          <a:ext cx="4493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100853</xdr:colOff>
      <xdr:row>23</xdr:row>
      <xdr:rowOff>56029</xdr:rowOff>
    </xdr:from>
    <xdr:to>
      <xdr:col>1</xdr:col>
      <xdr:colOff>1483659</xdr:colOff>
      <xdr:row>23</xdr:row>
      <xdr:rowOff>266700</xdr:rowOff>
    </xdr:to>
    <xdr:pic>
      <xdr:nvPicPr>
        <xdr:cNvPr id="97" name="Immagine 9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9" y="6364941"/>
          <a:ext cx="1382806" cy="210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112059</xdr:colOff>
      <xdr:row>23</xdr:row>
      <xdr:rowOff>33618</xdr:rowOff>
    </xdr:from>
    <xdr:to>
      <xdr:col>5</xdr:col>
      <xdr:colOff>1237690</xdr:colOff>
      <xdr:row>23</xdr:row>
      <xdr:rowOff>272864</xdr:rowOff>
    </xdr:to>
    <xdr:pic>
      <xdr:nvPicPr>
        <xdr:cNvPr id="98" name="Immagine 9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9147" y="6342530"/>
          <a:ext cx="1125631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212912</xdr:colOff>
      <xdr:row>25</xdr:row>
      <xdr:rowOff>33618</xdr:rowOff>
    </xdr:from>
    <xdr:to>
      <xdr:col>1</xdr:col>
      <xdr:colOff>1338543</xdr:colOff>
      <xdr:row>25</xdr:row>
      <xdr:rowOff>272864</xdr:rowOff>
    </xdr:to>
    <xdr:pic>
      <xdr:nvPicPr>
        <xdr:cNvPr id="99" name="Immagine 9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8" y="6925236"/>
          <a:ext cx="1125631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33618</xdr:colOff>
      <xdr:row>25</xdr:row>
      <xdr:rowOff>44823</xdr:rowOff>
    </xdr:from>
    <xdr:to>
      <xdr:col>6</xdr:col>
      <xdr:colOff>4483</xdr:colOff>
      <xdr:row>25</xdr:row>
      <xdr:rowOff>255494</xdr:rowOff>
    </xdr:to>
    <xdr:pic>
      <xdr:nvPicPr>
        <xdr:cNvPr id="100" name="Immagine 9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0706" y="6936441"/>
          <a:ext cx="1382806" cy="210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179295</xdr:colOff>
      <xdr:row>27</xdr:row>
      <xdr:rowOff>11206</xdr:rowOff>
    </xdr:from>
    <xdr:to>
      <xdr:col>1</xdr:col>
      <xdr:colOff>1304926</xdr:colOff>
      <xdr:row>27</xdr:row>
      <xdr:rowOff>250452</xdr:rowOff>
    </xdr:to>
    <xdr:pic>
      <xdr:nvPicPr>
        <xdr:cNvPr id="101" name="Immagine 10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7485530"/>
          <a:ext cx="1125631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246529</xdr:colOff>
      <xdr:row>27</xdr:row>
      <xdr:rowOff>11206</xdr:rowOff>
    </xdr:from>
    <xdr:to>
      <xdr:col>5</xdr:col>
      <xdr:colOff>1153085</xdr:colOff>
      <xdr:row>27</xdr:row>
      <xdr:rowOff>259977</xdr:rowOff>
    </xdr:to>
    <xdr:pic>
      <xdr:nvPicPr>
        <xdr:cNvPr id="102" name="Immagine 1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3617" y="7485530"/>
          <a:ext cx="9065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22412</xdr:colOff>
      <xdr:row>6</xdr:row>
      <xdr:rowOff>156882</xdr:rowOff>
    </xdr:from>
    <xdr:to>
      <xdr:col>16</xdr:col>
      <xdr:colOff>78441</xdr:colOff>
      <xdr:row>6</xdr:row>
      <xdr:rowOff>156884</xdr:rowOff>
    </xdr:to>
    <xdr:cxnSp macro="">
      <xdr:nvCxnSpPr>
        <xdr:cNvPr id="104" name="Connettore 1 103"/>
        <xdr:cNvCxnSpPr/>
      </xdr:nvCxnSpPr>
      <xdr:spPr>
        <a:xfrm flipV="1">
          <a:off x="224118" y="1535206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134470</xdr:rowOff>
    </xdr:from>
    <xdr:to>
      <xdr:col>16</xdr:col>
      <xdr:colOff>56029</xdr:colOff>
      <xdr:row>8</xdr:row>
      <xdr:rowOff>134472</xdr:rowOff>
    </xdr:to>
    <xdr:cxnSp macro="">
      <xdr:nvCxnSpPr>
        <xdr:cNvPr id="109" name="Connettore 1 108"/>
        <xdr:cNvCxnSpPr/>
      </xdr:nvCxnSpPr>
      <xdr:spPr>
        <a:xfrm flipV="1">
          <a:off x="201706" y="2073088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168088</xdr:colOff>
      <xdr:row>10</xdr:row>
      <xdr:rowOff>134470</xdr:rowOff>
    </xdr:from>
    <xdr:to>
      <xdr:col>16</xdr:col>
      <xdr:colOff>22411</xdr:colOff>
      <xdr:row>10</xdr:row>
      <xdr:rowOff>134472</xdr:rowOff>
    </xdr:to>
    <xdr:cxnSp macro="">
      <xdr:nvCxnSpPr>
        <xdr:cNvPr id="110" name="Connettore 1 109"/>
        <xdr:cNvCxnSpPr/>
      </xdr:nvCxnSpPr>
      <xdr:spPr>
        <a:xfrm flipV="1">
          <a:off x="168088" y="2655794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12</xdr:row>
      <xdr:rowOff>134471</xdr:rowOff>
    </xdr:from>
    <xdr:to>
      <xdr:col>16</xdr:col>
      <xdr:colOff>44823</xdr:colOff>
      <xdr:row>12</xdr:row>
      <xdr:rowOff>134473</xdr:rowOff>
    </xdr:to>
    <xdr:cxnSp macro="">
      <xdr:nvCxnSpPr>
        <xdr:cNvPr id="111" name="Connettore 1 110"/>
        <xdr:cNvCxnSpPr/>
      </xdr:nvCxnSpPr>
      <xdr:spPr>
        <a:xfrm flipV="1">
          <a:off x="190500" y="3238500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14</xdr:row>
      <xdr:rowOff>145676</xdr:rowOff>
    </xdr:from>
    <xdr:to>
      <xdr:col>16</xdr:col>
      <xdr:colOff>44823</xdr:colOff>
      <xdr:row>14</xdr:row>
      <xdr:rowOff>145678</xdr:rowOff>
    </xdr:to>
    <xdr:cxnSp macro="">
      <xdr:nvCxnSpPr>
        <xdr:cNvPr id="112" name="Connettore 1 111"/>
        <xdr:cNvCxnSpPr/>
      </xdr:nvCxnSpPr>
      <xdr:spPr>
        <a:xfrm flipV="1">
          <a:off x="190500" y="3832411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22411</xdr:colOff>
      <xdr:row>16</xdr:row>
      <xdr:rowOff>145677</xdr:rowOff>
    </xdr:from>
    <xdr:to>
      <xdr:col>16</xdr:col>
      <xdr:colOff>78440</xdr:colOff>
      <xdr:row>16</xdr:row>
      <xdr:rowOff>145679</xdr:rowOff>
    </xdr:to>
    <xdr:cxnSp macro="">
      <xdr:nvCxnSpPr>
        <xdr:cNvPr id="113" name="Connettore 1 112"/>
        <xdr:cNvCxnSpPr/>
      </xdr:nvCxnSpPr>
      <xdr:spPr>
        <a:xfrm flipV="1">
          <a:off x="224117" y="4415118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156883</xdr:rowOff>
    </xdr:from>
    <xdr:to>
      <xdr:col>16</xdr:col>
      <xdr:colOff>56029</xdr:colOff>
      <xdr:row>18</xdr:row>
      <xdr:rowOff>156885</xdr:rowOff>
    </xdr:to>
    <xdr:cxnSp macro="">
      <xdr:nvCxnSpPr>
        <xdr:cNvPr id="114" name="Connettore 1 113"/>
        <xdr:cNvCxnSpPr/>
      </xdr:nvCxnSpPr>
      <xdr:spPr>
        <a:xfrm flipV="1">
          <a:off x="201706" y="5009030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156882</xdr:rowOff>
    </xdr:from>
    <xdr:to>
      <xdr:col>16</xdr:col>
      <xdr:colOff>56029</xdr:colOff>
      <xdr:row>20</xdr:row>
      <xdr:rowOff>156884</xdr:rowOff>
    </xdr:to>
    <xdr:cxnSp macro="">
      <xdr:nvCxnSpPr>
        <xdr:cNvPr id="115" name="Connettore 1 114"/>
        <xdr:cNvCxnSpPr/>
      </xdr:nvCxnSpPr>
      <xdr:spPr>
        <a:xfrm flipV="1">
          <a:off x="201706" y="5591735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22411</xdr:colOff>
      <xdr:row>22</xdr:row>
      <xdr:rowOff>134471</xdr:rowOff>
    </xdr:from>
    <xdr:to>
      <xdr:col>16</xdr:col>
      <xdr:colOff>78440</xdr:colOff>
      <xdr:row>22</xdr:row>
      <xdr:rowOff>134473</xdr:rowOff>
    </xdr:to>
    <xdr:cxnSp macro="">
      <xdr:nvCxnSpPr>
        <xdr:cNvPr id="116" name="Connettore 1 115"/>
        <xdr:cNvCxnSpPr/>
      </xdr:nvCxnSpPr>
      <xdr:spPr>
        <a:xfrm flipV="1">
          <a:off x="224117" y="6152030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145676</xdr:rowOff>
    </xdr:from>
    <xdr:to>
      <xdr:col>16</xdr:col>
      <xdr:colOff>56029</xdr:colOff>
      <xdr:row>24</xdr:row>
      <xdr:rowOff>145678</xdr:rowOff>
    </xdr:to>
    <xdr:cxnSp macro="">
      <xdr:nvCxnSpPr>
        <xdr:cNvPr id="117" name="Connettore 1 116"/>
        <xdr:cNvCxnSpPr/>
      </xdr:nvCxnSpPr>
      <xdr:spPr>
        <a:xfrm flipV="1">
          <a:off x="201706" y="6745941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22411</xdr:colOff>
      <xdr:row>26</xdr:row>
      <xdr:rowOff>156882</xdr:rowOff>
    </xdr:from>
    <xdr:to>
      <xdr:col>16</xdr:col>
      <xdr:colOff>78440</xdr:colOff>
      <xdr:row>26</xdr:row>
      <xdr:rowOff>156884</xdr:rowOff>
    </xdr:to>
    <xdr:cxnSp macro="">
      <xdr:nvCxnSpPr>
        <xdr:cNvPr id="118" name="Connettore 1 117"/>
        <xdr:cNvCxnSpPr/>
      </xdr:nvCxnSpPr>
      <xdr:spPr>
        <a:xfrm flipV="1">
          <a:off x="224117" y="7339853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67235</xdr:colOff>
      <xdr:row>28</xdr:row>
      <xdr:rowOff>145677</xdr:rowOff>
    </xdr:from>
    <xdr:to>
      <xdr:col>16</xdr:col>
      <xdr:colOff>123264</xdr:colOff>
      <xdr:row>28</xdr:row>
      <xdr:rowOff>145679</xdr:rowOff>
    </xdr:to>
    <xdr:cxnSp macro="">
      <xdr:nvCxnSpPr>
        <xdr:cNvPr id="119" name="Connettore 1 118"/>
        <xdr:cNvCxnSpPr/>
      </xdr:nvCxnSpPr>
      <xdr:spPr>
        <a:xfrm flipV="1">
          <a:off x="268941" y="7911353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4</xdr:row>
      <xdr:rowOff>168089</xdr:rowOff>
    </xdr:from>
    <xdr:to>
      <xdr:col>16</xdr:col>
      <xdr:colOff>44823</xdr:colOff>
      <xdr:row>4</xdr:row>
      <xdr:rowOff>168091</xdr:rowOff>
    </xdr:to>
    <xdr:cxnSp macro="">
      <xdr:nvCxnSpPr>
        <xdr:cNvPr id="120" name="Connettore 1 119"/>
        <xdr:cNvCxnSpPr/>
      </xdr:nvCxnSpPr>
      <xdr:spPr>
        <a:xfrm flipV="1">
          <a:off x="190500" y="986118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5</xdr:row>
      <xdr:rowOff>28575</xdr:rowOff>
    </xdr:from>
    <xdr:to>
      <xdr:col>6</xdr:col>
      <xdr:colOff>104775</xdr:colOff>
      <xdr:row>36</xdr:row>
      <xdr:rowOff>38100</xdr:rowOff>
    </xdr:to>
    <xdr:cxnSp macro="">
      <xdr:nvCxnSpPr>
        <xdr:cNvPr id="3" name="Connettore 1 2"/>
        <xdr:cNvCxnSpPr/>
      </xdr:nvCxnSpPr>
      <xdr:spPr>
        <a:xfrm>
          <a:off x="4581525" y="1390650"/>
          <a:ext cx="28575" cy="7391400"/>
        </a:xfrm>
        <a:prstGeom prst="line">
          <a:avLst/>
        </a:prstGeom>
        <a:ln w="12700">
          <a:solidFill>
            <a:srgbClr val="0033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4</xdr:row>
      <xdr:rowOff>209550</xdr:rowOff>
    </xdr:from>
    <xdr:to>
      <xdr:col>6</xdr:col>
      <xdr:colOff>304800</xdr:colOff>
      <xdr:row>35</xdr:row>
      <xdr:rowOff>209550</xdr:rowOff>
    </xdr:to>
    <xdr:cxnSp macro="">
      <xdr:nvCxnSpPr>
        <xdr:cNvPr id="3" name="Connettore 1 2"/>
        <xdr:cNvCxnSpPr/>
      </xdr:nvCxnSpPr>
      <xdr:spPr>
        <a:xfrm>
          <a:off x="4943475" y="1524000"/>
          <a:ext cx="28575" cy="7381875"/>
        </a:xfrm>
        <a:prstGeom prst="line">
          <a:avLst/>
        </a:prstGeom>
        <a:ln w="12700">
          <a:solidFill>
            <a:srgbClr val="0033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natopatrignani.ne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enatopatrignani.ne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enatopatrignani.ne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workbookViewId="0">
      <selection activeCell="H14" sqref="H14"/>
    </sheetView>
  </sheetViews>
  <sheetFormatPr defaultRowHeight="61.5" x14ac:dyDescent="0.25"/>
  <cols>
    <col min="1" max="1" width="5.5703125" style="1" customWidth="1"/>
    <col min="2" max="2" width="11.7109375" style="7" customWidth="1"/>
    <col min="3" max="3" width="32.28515625" style="1" customWidth="1"/>
    <col min="4" max="4" width="2.5703125" style="1" customWidth="1"/>
    <col min="5" max="5" width="12.85546875" style="1" customWidth="1"/>
    <col min="6" max="6" width="20.28515625" style="1" customWidth="1"/>
    <col min="7" max="7" width="25" style="1" customWidth="1"/>
    <col min="8" max="8" width="17" style="1" customWidth="1"/>
    <col min="9" max="9" width="17.42578125" style="1" customWidth="1"/>
    <col min="10" max="10" width="13.28515625" style="1" customWidth="1"/>
    <col min="11" max="16384" width="9.140625" style="1"/>
  </cols>
  <sheetData>
    <row r="1" spans="2:12" ht="9.75" customHeight="1" x14ac:dyDescent="0.25"/>
    <row r="2" spans="2:12" ht="33.75" customHeight="1" x14ac:dyDescent="0.25">
      <c r="B2" s="57" t="s">
        <v>0</v>
      </c>
      <c r="C2" s="57"/>
      <c r="D2" s="57"/>
      <c r="E2" s="57"/>
      <c r="F2" s="57"/>
      <c r="G2" s="57"/>
      <c r="H2" s="57"/>
      <c r="I2" s="2"/>
      <c r="J2" s="2"/>
      <c r="K2" s="2"/>
      <c r="L2" s="2"/>
    </row>
    <row r="3" spans="2:12" ht="7.5" customHeight="1" x14ac:dyDescent="0.25">
      <c r="B3" s="12"/>
      <c r="C3" s="12"/>
      <c r="D3" s="12"/>
      <c r="E3" s="12"/>
      <c r="F3" s="12"/>
      <c r="G3" s="12"/>
      <c r="H3" s="12"/>
      <c r="I3" s="2"/>
      <c r="J3" s="2"/>
      <c r="K3" s="2"/>
      <c r="L3" s="2"/>
    </row>
    <row r="4" spans="2:12" ht="33.75" customHeight="1" x14ac:dyDescent="0.25">
      <c r="B4" s="55" t="s">
        <v>36</v>
      </c>
      <c r="C4" s="55"/>
      <c r="D4" s="55"/>
      <c r="E4" s="55"/>
      <c r="F4" s="55"/>
      <c r="G4" s="55"/>
      <c r="H4" s="55"/>
      <c r="I4" s="2"/>
      <c r="J4" s="2"/>
      <c r="K4" s="2"/>
      <c r="L4" s="2"/>
    </row>
    <row r="5" spans="2:12" ht="71.25" customHeight="1" x14ac:dyDescent="0.25">
      <c r="B5" s="44" t="s">
        <v>35</v>
      </c>
    </row>
    <row r="6" spans="2:12" ht="102" customHeight="1" x14ac:dyDescent="0.25">
      <c r="B6" s="13"/>
      <c r="D6" s="58" t="str">
        <f>IF(B6="","",IF(B6=1,"C'era una volta Biancaneve, una bellissima principessa.","NO! Riprova!"))</f>
        <v/>
      </c>
      <c r="E6" s="58"/>
      <c r="F6" s="58"/>
      <c r="G6" s="58"/>
      <c r="H6" s="3"/>
      <c r="I6" s="3"/>
    </row>
    <row r="7" spans="2:12" ht="20.25" customHeight="1" x14ac:dyDescent="0.25">
      <c r="C7" s="10" t="str">
        <f>IF(B6="","","                     1       ")</f>
        <v/>
      </c>
    </row>
    <row r="8" spans="2:12" ht="96" customHeight="1" x14ac:dyDescent="0.25">
      <c r="B8" s="13"/>
      <c r="E8" s="58" t="str">
        <f>IF(B8="","",IF(B8=2,"Biancaneve viveva con una matrigna cattiva","NO! Riprova"))</f>
        <v/>
      </c>
      <c r="F8" s="58"/>
      <c r="G8" s="58"/>
    </row>
    <row r="9" spans="2:12" ht="19.5" customHeight="1" x14ac:dyDescent="0.25">
      <c r="C9" s="10" t="str">
        <f>IF(B8="","",IF(B8=2,"                     1                                  2",""))</f>
        <v/>
      </c>
    </row>
    <row r="10" spans="2:12" ht="105" customHeight="1" x14ac:dyDescent="0.25">
      <c r="B10" s="13"/>
      <c r="F10" s="56" t="str">
        <f>IF(B10="","",IF(B10=3,"La Matrigna era gelosa perché Biancaneve era più bella di lei, perciò ordinò al suo guardiacaccia di ucciderla.","No! Riprova"))</f>
        <v/>
      </c>
      <c r="G10" s="56"/>
      <c r="H10" s="56"/>
    </row>
    <row r="11" spans="2:12" ht="20.25" customHeight="1" x14ac:dyDescent="0.25">
      <c r="C11" s="10" t="str">
        <f>IF(B10="","",IF(B10=3,"                     1                                  2",""))</f>
        <v/>
      </c>
      <c r="D11" s="10"/>
      <c r="E11" s="10" t="str">
        <f>IF(B10="","",IF(B10=3,"       3",""))</f>
        <v/>
      </c>
    </row>
    <row r="12" spans="2:12" ht="111" customHeight="1" x14ac:dyDescent="0.25">
      <c r="B12" s="13"/>
      <c r="G12" s="56" t="str">
        <f>IF(B12="","",IF(B12=4,"Il guardiacaccia, invece di ucciderla, la fece fuggire nel bosco e Biancaneve trovò la casetta dei 7 nani .                                   C'era Gongolo,","No! Riprova"))</f>
        <v/>
      </c>
      <c r="H12" s="56"/>
      <c r="I12" s="56"/>
    </row>
    <row r="13" spans="2:12" ht="22.5" customHeight="1" x14ac:dyDescent="0.25">
      <c r="C13" s="10" t="str">
        <f>IF(B12="","",IF(B12=4,"                     1                                  2",""))</f>
        <v/>
      </c>
      <c r="D13" s="10"/>
      <c r="E13" s="10" t="str">
        <f>IF(B12="","",IF(B12=4,"       3",""))</f>
        <v/>
      </c>
      <c r="F13" s="10" t="str">
        <f>IF(B12="","",IF(B12=4,"    4       ",""))</f>
        <v/>
      </c>
    </row>
    <row r="14" spans="2:12" ht="114.75" customHeight="1" x14ac:dyDescent="0.25">
      <c r="B14" s="13"/>
      <c r="G14" s="4" t="str">
        <f>IF(B14="","",IF(B14=5,"c'era    Mammolo,","No! Riprova"))</f>
        <v/>
      </c>
      <c r="H14" s="4"/>
    </row>
    <row r="15" spans="2:12" ht="18.75" customHeight="1" x14ac:dyDescent="0.25">
      <c r="C15" s="10" t="str">
        <f>IF(B14="","",IF(B14=5,"                     1                                  2",""))</f>
        <v/>
      </c>
      <c r="D15" s="10"/>
      <c r="E15" s="10" t="str">
        <f>IF(B14="","",IF(B14=5,"       3",""))</f>
        <v/>
      </c>
      <c r="F15" s="10" t="str">
        <f>IF(B14="","",IF(B14=5,"    4                              5",""))</f>
        <v/>
      </c>
    </row>
    <row r="16" spans="2:12" ht="118.5" customHeight="1" x14ac:dyDescent="0.25">
      <c r="B16" s="13"/>
      <c r="H16" s="4" t="str">
        <f>IF(B16="","",IF(B16=6,"c'era Eolo,","No! Riprova"))</f>
        <v/>
      </c>
    </row>
    <row r="17" spans="2:12" ht="24" customHeight="1" x14ac:dyDescent="0.25">
      <c r="C17" s="10" t="str">
        <f>IF(B16="","",IF(B16=6,"                     1                                  2",""))</f>
        <v/>
      </c>
      <c r="D17" s="10"/>
      <c r="E17" s="10" t="str">
        <f>IF(B16="","",IF(B16=6,"       3",""))</f>
        <v/>
      </c>
      <c r="F17" s="10" t="str">
        <f>IF(B16="","",IF(B16=6,"    4                              5",""))</f>
        <v/>
      </c>
      <c r="G17" s="10" t="str">
        <f>IF(B16="","",IF(B16=6,"                 6   ",""))</f>
        <v/>
      </c>
    </row>
    <row r="18" spans="2:12" ht="108.75" customHeight="1" x14ac:dyDescent="0.25">
      <c r="B18" s="14"/>
      <c r="H18" s="4" t="str">
        <f>IF(B18="","",IF(B18=7,"c'era Brontolo,","No! Riprova"))</f>
        <v/>
      </c>
    </row>
    <row r="19" spans="2:12" ht="24.75" customHeight="1" x14ac:dyDescent="0.25">
      <c r="C19" s="10" t="str">
        <f>IF(B18="","",IF(B18=7,"                     1                                  2",""))</f>
        <v/>
      </c>
      <c r="D19" s="10"/>
      <c r="E19" s="10" t="str">
        <f>IF(B18="","",IF(B18=7,"       3",""))</f>
        <v/>
      </c>
      <c r="F19" s="10" t="str">
        <f>IF(B18="","",IF(B18=7,"    4                              5",""))</f>
        <v/>
      </c>
      <c r="G19" s="10" t="str">
        <f>IF(B18="","",IF(B18=7,"                 6                          7",""))</f>
        <v/>
      </c>
      <c r="H19" s="10"/>
    </row>
    <row r="20" spans="2:12" ht="105" customHeight="1" x14ac:dyDescent="0.25">
      <c r="B20" s="20"/>
      <c r="I20" s="4" t="str">
        <f>IF(B20="","",IF(B20=8,"c'era Pisolo,","No! Riprova"))</f>
        <v/>
      </c>
    </row>
    <row r="21" spans="2:12" ht="22.5" customHeight="1" x14ac:dyDescent="0.25">
      <c r="C21" s="10" t="str">
        <f>IF(B20="","",IF(B20=8,"                     1                                  2",""))</f>
        <v/>
      </c>
      <c r="D21" s="10"/>
      <c r="E21" s="10" t="str">
        <f>IF(B20="","",IF(B20=8,"       3",""))</f>
        <v/>
      </c>
      <c r="F21" s="10" t="str">
        <f>IF(B20="","",IF(B20=8,"    4                              5",""))</f>
        <v/>
      </c>
      <c r="G21" s="10" t="str">
        <f>IF(B20="","",IF(B20=8,"                 6                          7",""))</f>
        <v/>
      </c>
      <c r="H21" s="10" t="str">
        <f>IF(B20="","",IF(B20=8,"                  8",""))</f>
        <v/>
      </c>
    </row>
    <row r="22" spans="2:12" ht="111" customHeight="1" x14ac:dyDescent="0.25">
      <c r="B22" s="13"/>
      <c r="J22" s="4" t="str">
        <f>IF(B22="","",IF(B22=9,"c'era Dotto","No! Riprova"))</f>
        <v/>
      </c>
    </row>
    <row r="23" spans="2:12" ht="18" customHeight="1" x14ac:dyDescent="0.25">
      <c r="C23" s="10" t="str">
        <f>IF(B22="","",IF(B22=9,"                     1                                  2",""))</f>
        <v/>
      </c>
      <c r="D23" s="10"/>
      <c r="E23" s="10" t="str">
        <f>IF(B22="","",IF(B22=9,"       3",""))</f>
        <v/>
      </c>
      <c r="F23" s="10" t="str">
        <f>IF(B22="","",IF(B22=9,"    4                              5",""))</f>
        <v/>
      </c>
      <c r="G23" s="10" t="str">
        <f>IF(B22="","",IF(B22=9,"                 6                          7",""))</f>
        <v/>
      </c>
      <c r="H23" s="10" t="str">
        <f>IF(B22="","",IF(B22=9,"                  8",""))</f>
        <v/>
      </c>
      <c r="I23" s="10" t="str">
        <f>IF(B22="","",IF(B22=9,"     9    ",""))</f>
        <v/>
      </c>
    </row>
    <row r="24" spans="2:12" ht="111" customHeight="1" x14ac:dyDescent="0.25">
      <c r="B24" s="13"/>
      <c r="J24" s="6" t="str">
        <f>IF(B24="","",IF(B24=10,"e c'era Cucciolo","No! Riprova"))</f>
        <v/>
      </c>
    </row>
    <row r="25" spans="2:12" ht="21" customHeight="1" x14ac:dyDescent="0.25">
      <c r="B25" s="9"/>
      <c r="C25" s="11" t="str">
        <f>IF(B24="","",IF(B24=10,"                     1                                  2",""))</f>
        <v/>
      </c>
      <c r="D25" s="11"/>
      <c r="E25" s="11" t="str">
        <f>IF(B24="","",IF(B24=10,"       3",""))</f>
        <v/>
      </c>
      <c r="F25" s="11" t="str">
        <f>IF(B24="","",IF(B24=10,"    4                              5",""))</f>
        <v/>
      </c>
      <c r="G25" s="11" t="str">
        <f>IF(B24="","",IF(B24=10,"                 6                          7",""))</f>
        <v/>
      </c>
      <c r="H25" s="11" t="str">
        <f>IF(B24="","",IF(B24=10,"                  8",""))</f>
        <v/>
      </c>
      <c r="I25" s="11" t="str">
        <f>IF(B24="","",IF(B24=10,"     9                     10",""))</f>
        <v/>
      </c>
      <c r="J25" s="6"/>
    </row>
    <row r="26" spans="2:12" ht="69.75" customHeight="1" x14ac:dyDescent="0.25">
      <c r="B26" s="9"/>
      <c r="C26" s="61" t="str">
        <f>IF(B28="","","I sette nani l'accolsero con gioia, ma la matrigna scoprì dov'era, si travestì da vecchia contadina e andò ad offrirle una mela avvelenata; Biancaneve la morse e cadde a terra. I nani la deposero in una bara trasparente e la piansero per giorni e giorni.")</f>
        <v/>
      </c>
      <c r="D26" s="61"/>
      <c r="E26" s="61"/>
      <c r="F26" s="61"/>
      <c r="G26" s="61"/>
      <c r="H26" s="61"/>
      <c r="I26" s="61"/>
      <c r="J26" s="61"/>
      <c r="K26" s="61"/>
      <c r="L26" s="61"/>
    </row>
    <row r="27" spans="2:12" ht="20.100000000000001" customHeight="1" x14ac:dyDescent="0.25"/>
    <row r="28" spans="2:12" ht="117" customHeight="1" x14ac:dyDescent="0.25">
      <c r="B28" s="13"/>
    </row>
    <row r="29" spans="2:12" ht="20.100000000000001" customHeight="1" x14ac:dyDescent="0.25">
      <c r="C29" s="10" t="str">
        <f>IF(B28="","",IF(B28=11,"                     1                                  2",""))</f>
        <v/>
      </c>
      <c r="D29" s="10"/>
      <c r="E29" s="10" t="str">
        <f>IF(B28="","",IF(B28=11,"       3",""))</f>
        <v/>
      </c>
      <c r="F29" s="10" t="str">
        <f>IF(B28="","",IF(B28=11,"    4                              5",""))</f>
        <v/>
      </c>
      <c r="G29" s="10" t="str">
        <f>IF(B28="","",IF(B28=11,"                 6                          7",""))</f>
        <v/>
      </c>
      <c r="H29" s="10" t="str">
        <f>IF(B28="","",IF(B28=11,"                  8",""))</f>
        <v/>
      </c>
      <c r="I29" s="10" t="str">
        <f>IF(B28="","",IF(B28=11,"     9                     10",""))</f>
        <v/>
      </c>
      <c r="J29" s="10"/>
      <c r="K29" s="10" t="str">
        <f>IF(B28="","",IF(B28=11,"11",""))</f>
        <v/>
      </c>
    </row>
    <row r="30" spans="2:12" ht="65.25" customHeight="1" x14ac:dyDescent="0.25">
      <c r="B30" s="9"/>
      <c r="C30" s="59" t="str">
        <f>IF(B28="","",IF(B28=11,"Un giorno, giunse un principe, la vide, se ne innamorò e volle portare la bara con sé. Mentre i servi del principe la trasportavano, inciamparono e l'urto fece uscire il pezzo di mela avvelenata dalla gola di Biancaneve.","No! Riprova!"))</f>
        <v/>
      </c>
      <c r="D30" s="59"/>
      <c r="E30" s="59"/>
      <c r="F30" s="59"/>
      <c r="G30" s="59"/>
      <c r="H30" s="59"/>
      <c r="I30" s="59"/>
      <c r="J30" s="59"/>
      <c r="K30" s="59"/>
      <c r="L30" s="59"/>
    </row>
    <row r="31" spans="2:12" ht="51.75" customHeight="1" x14ac:dyDescent="0.25">
      <c r="B31" s="9"/>
      <c r="C31" s="61" t="str">
        <f>IF(B28="","",IF(B28=11,"Mentre i servi del principe la trasportavano, inciamparono e l'urto fece fuoriuscire il pezzo di mela avvelenata dalla gola di Biancaneve, che si risvegliò e accettò di sposare il principe. E vissero felici e contenti.","No! Riprova!"))</f>
        <v/>
      </c>
      <c r="D31" s="61"/>
      <c r="E31" s="61"/>
      <c r="F31" s="61"/>
      <c r="G31" s="61"/>
      <c r="H31" s="61"/>
      <c r="I31" s="61"/>
      <c r="J31" s="61"/>
      <c r="K31" s="61"/>
      <c r="L31" s="61"/>
    </row>
    <row r="32" spans="2:12" ht="77.25" customHeight="1" x14ac:dyDescent="0.25">
      <c r="C32" s="60"/>
      <c r="D32" s="60"/>
      <c r="E32" s="60"/>
      <c r="F32" s="60"/>
      <c r="G32" s="60"/>
      <c r="H32" s="60"/>
      <c r="I32" s="60"/>
      <c r="J32" s="60"/>
      <c r="K32" s="60"/>
      <c r="L32" s="60"/>
    </row>
  </sheetData>
  <sheetProtection password="9E94" sheet="1" objects="1" scenarios="1"/>
  <mergeCells count="10">
    <mergeCell ref="C30:L30"/>
    <mergeCell ref="C32:L32"/>
    <mergeCell ref="C31:L31"/>
    <mergeCell ref="G12:I12"/>
    <mergeCell ref="C26:L26"/>
    <mergeCell ref="B4:H4"/>
    <mergeCell ref="F10:H10"/>
    <mergeCell ref="B2:H2"/>
    <mergeCell ref="D6:G6"/>
    <mergeCell ref="E8:G8"/>
  </mergeCells>
  <conditionalFormatting sqref="B8">
    <cfRule type="cellIs" dxfId="67" priority="27" operator="equal">
      <formula>2</formula>
    </cfRule>
    <cfRule type="cellIs" dxfId="66" priority="37" operator="equal">
      <formula>2</formula>
    </cfRule>
  </conditionalFormatting>
  <conditionalFormatting sqref="B10">
    <cfRule type="cellIs" dxfId="65" priority="16" operator="equal">
      <formula>3</formula>
    </cfRule>
    <cfRule type="cellIs" dxfId="64" priority="26" operator="equal">
      <formula>3</formula>
    </cfRule>
    <cfRule type="cellIs" dxfId="63" priority="36" operator="equal">
      <formula>3</formula>
    </cfRule>
  </conditionalFormatting>
  <conditionalFormatting sqref="B12">
    <cfRule type="cellIs" dxfId="62" priority="15" operator="equal">
      <formula>4</formula>
    </cfRule>
    <cfRule type="cellIs" dxfId="61" priority="25" operator="equal">
      <formula>4</formula>
    </cfRule>
    <cfRule type="cellIs" dxfId="60" priority="35" operator="equal">
      <formula>4</formula>
    </cfRule>
  </conditionalFormatting>
  <conditionalFormatting sqref="B14">
    <cfRule type="cellIs" dxfId="59" priority="18" operator="equal">
      <formula>5</formula>
    </cfRule>
    <cfRule type="cellIs" dxfId="58" priority="21" operator="equal">
      <formula>5</formula>
    </cfRule>
    <cfRule type="cellIs" dxfId="57" priority="22" operator="equal">
      <formula>5</formula>
    </cfRule>
    <cfRule type="cellIs" dxfId="56" priority="23" operator="equal">
      <formula>5</formula>
    </cfRule>
    <cfRule type="cellIs" dxfId="55" priority="24" operator="equal">
      <formula>5</formula>
    </cfRule>
    <cfRule type="cellIs" dxfId="54" priority="34" operator="equal">
      <formula>5</formula>
    </cfRule>
  </conditionalFormatting>
  <conditionalFormatting sqref="B16">
    <cfRule type="cellIs" dxfId="53" priority="1" operator="equal">
      <formula>6</formula>
    </cfRule>
    <cfRule type="cellIs" dxfId="52" priority="19" operator="equal">
      <formula>6</formula>
    </cfRule>
    <cfRule type="cellIs" dxfId="51" priority="20" operator="equal">
      <formula>6</formula>
    </cfRule>
    <cfRule type="cellIs" dxfId="50" priority="33" operator="equal">
      <formula>6</formula>
    </cfRule>
  </conditionalFormatting>
  <conditionalFormatting sqref="B18">
    <cfRule type="cellIs" dxfId="49" priority="14" operator="equal">
      <formula>7</formula>
    </cfRule>
    <cfRule type="cellIs" dxfId="48" priority="32" operator="equal">
      <formula>7</formula>
    </cfRule>
  </conditionalFormatting>
  <conditionalFormatting sqref="B20">
    <cfRule type="cellIs" dxfId="47" priority="12" operator="equal">
      <formula>8</formula>
    </cfRule>
    <cfRule type="cellIs" dxfId="46" priority="13" operator="equal">
      <formula>8</formula>
    </cfRule>
    <cfRule type="cellIs" dxfId="45" priority="31" operator="equal">
      <formula>8</formula>
    </cfRule>
  </conditionalFormatting>
  <conditionalFormatting sqref="B22">
    <cfRule type="cellIs" dxfId="44" priority="11" operator="equal">
      <formula>9</formula>
    </cfRule>
    <cfRule type="cellIs" dxfId="43" priority="30" operator="equal">
      <formula>9</formula>
    </cfRule>
  </conditionalFormatting>
  <conditionalFormatting sqref="B24">
    <cfRule type="cellIs" priority="4" operator="equal">
      <formula>10</formula>
    </cfRule>
    <cfRule type="cellIs" dxfId="42" priority="8" operator="equal">
      <formula>10</formula>
    </cfRule>
    <cfRule type="cellIs" dxfId="41" priority="9" operator="equal">
      <formula>10</formula>
    </cfRule>
    <cfRule type="cellIs" dxfId="40" priority="10" operator="equal">
      <formula>10</formula>
    </cfRule>
    <cfRule type="cellIs" dxfId="39" priority="29" operator="equal">
      <formula>10</formula>
    </cfRule>
  </conditionalFormatting>
  <conditionalFormatting sqref="B6">
    <cfRule type="cellIs" dxfId="38" priority="5" operator="equal">
      <formula>1</formula>
    </cfRule>
    <cfRule type="cellIs" dxfId="37" priority="17" operator="equal">
      <formula>1</formula>
    </cfRule>
    <cfRule type="cellIs" dxfId="36" priority="28" operator="equal">
      <formula>1</formula>
    </cfRule>
  </conditionalFormatting>
  <conditionalFormatting sqref="B28">
    <cfRule type="cellIs" dxfId="35" priority="2" operator="equal">
      <formula>11</formula>
    </cfRule>
    <cfRule type="cellIs" dxfId="34" priority="3" operator="equal">
      <formula>11</formula>
    </cfRule>
    <cfRule type="cellIs" dxfId="33" priority="6" operator="equal">
      <formula>11</formula>
    </cfRule>
    <cfRule type="cellIs" dxfId="32" priority="7" operator="equal">
      <formula>11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workbookViewId="0">
      <selection activeCell="B10" sqref="B10"/>
    </sheetView>
  </sheetViews>
  <sheetFormatPr defaultRowHeight="61.5" x14ac:dyDescent="0.25"/>
  <cols>
    <col min="1" max="1" width="5.5703125" style="1" customWidth="1"/>
    <col min="2" max="2" width="11.7109375" style="7" customWidth="1"/>
    <col min="3" max="3" width="32.28515625" style="1" customWidth="1"/>
    <col min="4" max="4" width="2.5703125" style="1" customWidth="1"/>
    <col min="5" max="5" width="12.85546875" style="1" customWidth="1"/>
    <col min="6" max="6" width="20.28515625" style="1" customWidth="1"/>
    <col min="7" max="7" width="25" style="1" customWidth="1"/>
    <col min="8" max="8" width="17" style="1" customWidth="1"/>
    <col min="9" max="9" width="17.42578125" style="1" customWidth="1"/>
    <col min="10" max="10" width="14.5703125" style="1" customWidth="1"/>
    <col min="11" max="11" width="9.140625" style="1"/>
    <col min="12" max="12" width="14.140625" style="1" customWidth="1"/>
    <col min="13" max="16384" width="9.140625" style="1"/>
  </cols>
  <sheetData>
    <row r="1" spans="2:12" ht="9.75" customHeight="1" x14ac:dyDescent="0.25"/>
    <row r="2" spans="2:12" ht="33.75" customHeight="1" x14ac:dyDescent="0.25">
      <c r="B2" s="57" t="s">
        <v>1</v>
      </c>
      <c r="C2" s="57"/>
      <c r="D2" s="57"/>
      <c r="E2" s="57"/>
      <c r="F2" s="57"/>
      <c r="G2" s="57"/>
      <c r="H2" s="57"/>
      <c r="I2" s="2"/>
      <c r="J2" s="2"/>
      <c r="K2" s="2"/>
      <c r="L2" s="2"/>
    </row>
    <row r="3" spans="2:12" ht="7.5" customHeight="1" x14ac:dyDescent="0.25">
      <c r="B3" s="12"/>
      <c r="C3" s="12"/>
      <c r="D3" s="12"/>
      <c r="E3" s="12"/>
      <c r="F3" s="12"/>
      <c r="G3" s="12"/>
      <c r="H3" s="12"/>
      <c r="I3" s="2"/>
      <c r="J3" s="2"/>
      <c r="K3" s="2"/>
      <c r="L3" s="2"/>
    </row>
    <row r="4" spans="2:12" ht="33.75" customHeight="1" x14ac:dyDescent="0.25">
      <c r="B4" s="55" t="s">
        <v>34</v>
      </c>
      <c r="C4" s="65"/>
      <c r="D4" s="65"/>
      <c r="E4" s="65"/>
      <c r="F4" s="65"/>
      <c r="G4" s="65"/>
      <c r="H4" s="65"/>
      <c r="I4" s="2"/>
      <c r="J4" s="2"/>
      <c r="K4" s="2"/>
      <c r="L4" s="2"/>
    </row>
    <row r="5" spans="2:12" ht="73.5" customHeight="1" x14ac:dyDescent="0.25">
      <c r="B5" s="45" t="s">
        <v>37</v>
      </c>
    </row>
    <row r="6" spans="2:12" ht="102" customHeight="1" x14ac:dyDescent="0.25">
      <c r="B6" s="13"/>
      <c r="E6" s="5"/>
      <c r="F6" s="5"/>
      <c r="G6" s="16" t="str">
        <f>IF(B6="","",IF(B6=4,"Esatto!","NO! Riprova!"))</f>
        <v/>
      </c>
      <c r="H6" s="5"/>
      <c r="I6" s="5"/>
    </row>
    <row r="7" spans="2:12" ht="20.25" customHeight="1" x14ac:dyDescent="0.25">
      <c r="C7" s="10" t="str">
        <f>IF(B6="","","                     1       ")</f>
        <v/>
      </c>
    </row>
    <row r="8" spans="2:12" ht="96" customHeight="1" x14ac:dyDescent="0.25">
      <c r="B8" s="14"/>
      <c r="F8" s="5"/>
      <c r="G8" s="5"/>
      <c r="H8" s="17" t="str">
        <f>IF(B8="","",IF(B8=7,"Esatto!","NO! Riprova"))</f>
        <v/>
      </c>
    </row>
    <row r="9" spans="2:12" ht="19.5" customHeight="1" x14ac:dyDescent="0.25">
      <c r="C9" s="10" t="str">
        <f>IF(B8="","",IF(B8=2,"                     1                                  2",""))</f>
        <v/>
      </c>
    </row>
    <row r="10" spans="2:12" ht="105" customHeight="1" x14ac:dyDescent="0.25">
      <c r="B10" s="13"/>
      <c r="E10" s="64" t="str">
        <f>IF(B10="","",IF(B10=2,"Esatto!","No! Riprova"))</f>
        <v/>
      </c>
      <c r="F10" s="64"/>
      <c r="G10" s="64"/>
      <c r="H10" s="64"/>
    </row>
    <row r="11" spans="2:12" ht="20.25" customHeight="1" x14ac:dyDescent="0.25">
      <c r="C11" s="10" t="str">
        <f>IF(B10="","",IF(B10=3,"                     1                                  2",""))</f>
        <v/>
      </c>
      <c r="D11" s="10"/>
      <c r="E11" s="10" t="str">
        <f>IF(B10="","",IF(B10=3,"       3",""))</f>
        <v/>
      </c>
    </row>
    <row r="12" spans="2:12" ht="111" customHeight="1" x14ac:dyDescent="0.25">
      <c r="B12" s="13"/>
      <c r="H12" s="6"/>
      <c r="I12" s="6"/>
      <c r="J12" s="16" t="str">
        <f>IF(B12="","",IF(B12=9,"Esatto!","No! Riprova"))</f>
        <v/>
      </c>
    </row>
    <row r="13" spans="2:12" ht="22.5" customHeight="1" x14ac:dyDescent="0.25">
      <c r="C13" s="10" t="str">
        <f>IF(B12="","",IF(B12=4,"                     1                                  2",""))</f>
        <v/>
      </c>
      <c r="D13" s="10"/>
      <c r="E13" s="10" t="str">
        <f>IF(B12="","",IF(B12=4,"       3",""))</f>
        <v/>
      </c>
      <c r="F13" s="10" t="str">
        <f>IF(B12="","",IF(B12=4,"    4       ",""))</f>
        <v/>
      </c>
    </row>
    <row r="14" spans="2:12" ht="114.75" customHeight="1" x14ac:dyDescent="0.25">
      <c r="B14" s="13"/>
      <c r="D14" s="64" t="str">
        <f>IF(B14="","",IF(B14=1,"Esatto!","No! Riprova"))</f>
        <v/>
      </c>
      <c r="E14" s="64"/>
      <c r="F14" s="64"/>
      <c r="G14" s="64"/>
      <c r="H14" s="6"/>
    </row>
    <row r="15" spans="2:12" ht="18.75" customHeight="1" x14ac:dyDescent="0.25">
      <c r="C15" s="10" t="str">
        <f>IF(B14="","",IF(B14=1,"                     1      ",""))</f>
        <v/>
      </c>
      <c r="D15" s="10"/>
      <c r="E15" s="10" t="str">
        <f>IF(B14="","",IF(B14=5,"       3",""))</f>
        <v/>
      </c>
      <c r="F15" s="10" t="str">
        <f>IF(B14="","",IF(B14=5,"    4                              5",""))</f>
        <v/>
      </c>
    </row>
    <row r="16" spans="2:12" ht="118.5" customHeight="1" x14ac:dyDescent="0.25">
      <c r="B16" s="13"/>
      <c r="G16" s="5" t="str">
        <f>IF(B16="","",IF(B16=5,"Esatto!","No! Riprova"))</f>
        <v/>
      </c>
    </row>
    <row r="17" spans="2:18" ht="24" customHeight="1" x14ac:dyDescent="0.25">
      <c r="C17" s="10" t="str">
        <f>IF(B16="","",IF(B16=5,"                     1                                  2",""))</f>
        <v/>
      </c>
      <c r="D17" s="10"/>
      <c r="E17" s="10" t="str">
        <f>IF(B16="","",IF(B16=5,"       3",""))</f>
        <v/>
      </c>
      <c r="F17" s="10" t="str">
        <f>IF(B16="","",IF(B16=5,"    4                              5",""))</f>
        <v/>
      </c>
      <c r="G17" s="10" t="str">
        <f>IF(B16="","",IF(B16=6,"                 6   ",""))</f>
        <v/>
      </c>
    </row>
    <row r="18" spans="2:18" ht="108.75" customHeight="1" x14ac:dyDescent="0.25">
      <c r="B18" s="14"/>
      <c r="C18" s="15"/>
      <c r="F18" s="16" t="str">
        <f>IF(B18="","",IF(B18=3,"Esatto!","No! Riprova"))</f>
        <v/>
      </c>
    </row>
    <row r="19" spans="2:18" ht="24.75" customHeight="1" x14ac:dyDescent="0.25">
      <c r="C19" s="10" t="str">
        <f>IF(B18="","",IF(B18=3,"                     1                                  2",""))</f>
        <v/>
      </c>
      <c r="D19" s="10"/>
      <c r="E19" s="10" t="str">
        <f>IF(B18="","",IF(B18=3,"       3",""))</f>
        <v/>
      </c>
      <c r="F19" s="10" t="str">
        <f>IF(B18="","",IF(B18=7,"    4                              5",""))</f>
        <v/>
      </c>
      <c r="G19" s="10" t="str">
        <f>IF(B18="","",IF(B18=7,"                 6                          7",""))</f>
        <v/>
      </c>
      <c r="H19" s="10"/>
    </row>
    <row r="20" spans="2:18" ht="109.5" customHeight="1" x14ac:dyDescent="0.4">
      <c r="B20" s="13"/>
      <c r="J20" s="18" t="str">
        <f>IF(B20="","",IF(B20=10,"Esatto!","No! Riprova"))</f>
        <v/>
      </c>
    </row>
    <row r="21" spans="2:18" ht="28.5" customHeight="1" x14ac:dyDescent="0.25">
      <c r="C21" s="10" t="str">
        <f>IF(B20="","",IF(B20=10,"                     1                                  2",""))</f>
        <v/>
      </c>
      <c r="D21" s="10"/>
      <c r="E21" s="10" t="str">
        <f>IF(B20="","",IF(B20=10,"       3",""))</f>
        <v/>
      </c>
      <c r="F21" s="10" t="str">
        <f>IF(B20="","",IF(B20=10,"    4                              5",""))</f>
        <v/>
      </c>
      <c r="G21" s="10" t="str">
        <f>IF(B20="","",IF(B20=10,"                 6                          7",""))</f>
        <v/>
      </c>
      <c r="H21" s="10" t="str">
        <f>IF(B20="","",IF(B20=10,"                  8",""))</f>
        <v/>
      </c>
      <c r="I21" s="1" t="str">
        <f>IF(B20="","",IF(B20=10,"     9                     10",""))</f>
        <v/>
      </c>
    </row>
    <row r="22" spans="2:18" ht="105.75" customHeight="1" x14ac:dyDescent="0.25">
      <c r="B22" s="13"/>
      <c r="H22" s="5" t="str">
        <f>IF(B22="","",IF(B22=6,"Esatto!","No! Riprova"))</f>
        <v/>
      </c>
    </row>
    <row r="23" spans="2:18" ht="21.75" customHeight="1" x14ac:dyDescent="0.25">
      <c r="C23" s="10" t="str">
        <f>IF(B22="","",IF(B22=6,"                     1                                  2",""))</f>
        <v/>
      </c>
      <c r="D23" s="10"/>
      <c r="E23" s="10" t="str">
        <f>IF(B22="","",IF(B22=6,"       3",""))</f>
        <v/>
      </c>
      <c r="F23" s="10" t="str">
        <f>IF(B22="","",IF(B22=6,"    4                              5",""))</f>
        <v/>
      </c>
      <c r="G23" s="10" t="str">
        <f>IF(B22="","",IF(B22=6,"                 6      ",""))</f>
        <v/>
      </c>
      <c r="H23" s="10" t="str">
        <f>IF(B22="","",IF(B22=9,"                  8",""))</f>
        <v/>
      </c>
      <c r="I23" s="10" t="str">
        <f>IF(B22="","",IF(B22=9,"     9    ",""))</f>
        <v/>
      </c>
    </row>
    <row r="24" spans="2:18" ht="111" customHeight="1" x14ac:dyDescent="0.25">
      <c r="B24" s="13"/>
      <c r="L24" s="16" t="str">
        <f>IF(B24="","",IF(B24=11,"Esatto!","No! Riprova"))</f>
        <v/>
      </c>
    </row>
    <row r="25" spans="2:18" ht="21" customHeight="1" x14ac:dyDescent="0.25">
      <c r="B25" s="9"/>
      <c r="C25" s="11" t="str">
        <f>IF(B24="","",IF(B24=11,"                     1                                  2",""))</f>
        <v/>
      </c>
      <c r="D25" s="11"/>
      <c r="E25" s="11" t="str">
        <f>IF(B24="","",IF(B24=11,"       3",""))</f>
        <v/>
      </c>
      <c r="F25" s="11" t="str">
        <f>IF(B24="","",IF(B24=11,"    4                              5",""))</f>
        <v/>
      </c>
      <c r="G25" s="11" t="str">
        <f>IF(B24="","",IF(B24=11,"                 6                          7",""))</f>
        <v/>
      </c>
      <c r="H25" s="11" t="str">
        <f>IF(B24="","",IF(B24=11,"                  8",""))</f>
        <v/>
      </c>
      <c r="I25" s="11" t="str">
        <f>IF(B24="","",IF(B24=11,"     9                     10",""))</f>
        <v/>
      </c>
      <c r="J25" s="19" t="str">
        <f>IF(B24="","",IF(B24=11,"            11",""))</f>
        <v/>
      </c>
    </row>
    <row r="26" spans="2:18" ht="20.100000000000001" customHeight="1" x14ac:dyDescent="0.25"/>
    <row r="27" spans="2:18" ht="117" customHeight="1" x14ac:dyDescent="0.25">
      <c r="B27" s="13"/>
      <c r="I27" s="5" t="str">
        <f>IF(B27="","",IF(B27=8,"Esatto!","No! Riprova!"))</f>
        <v/>
      </c>
      <c r="J27" s="8"/>
      <c r="K27" s="8"/>
      <c r="L27" s="8"/>
      <c r="M27" s="8"/>
      <c r="N27" s="8"/>
      <c r="O27" s="8"/>
      <c r="P27" s="8"/>
      <c r="Q27" s="8"/>
      <c r="R27" s="8"/>
    </row>
    <row r="28" spans="2:18" ht="20.100000000000001" customHeight="1" x14ac:dyDescent="0.25">
      <c r="C28" s="10" t="str">
        <f>IF(B27="","",IF(B27=8,"                     1                                  2",""))</f>
        <v/>
      </c>
      <c r="D28" s="10"/>
      <c r="E28" s="10" t="str">
        <f>IF(B27="","",IF(B27=8,"       3",""))</f>
        <v/>
      </c>
      <c r="F28" s="10" t="str">
        <f>IF(B27="","",IF(B27=8,"    4                              5",""))</f>
        <v/>
      </c>
      <c r="G28" s="10" t="str">
        <f>IF(B27="","",IF(B27=8,"                 6                          7",""))</f>
        <v/>
      </c>
      <c r="H28" s="10" t="str">
        <f>IF(B27="","",IF(B27=8,"                  8",""))</f>
        <v/>
      </c>
      <c r="I28" s="10" t="str">
        <f>IF(B27="","",IF(B27=11,"     9                     10",""))</f>
        <v/>
      </c>
      <c r="J28" s="10"/>
      <c r="K28" s="10" t="str">
        <f>IF(B27="","",IF(B27=11,"11",""))</f>
        <v/>
      </c>
    </row>
    <row r="29" spans="2:18" ht="65.25" customHeight="1" x14ac:dyDescent="0.25">
      <c r="B29" s="9"/>
    </row>
    <row r="30" spans="2:18" ht="77.25" customHeight="1" x14ac:dyDescent="0.25"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2:18" ht="28.5" customHeight="1" x14ac:dyDescent="0.3">
      <c r="F31" s="62" t="s">
        <v>26</v>
      </c>
      <c r="G31" s="63"/>
    </row>
  </sheetData>
  <sheetProtection password="9E94" sheet="1" objects="1" scenarios="1"/>
  <mergeCells count="6">
    <mergeCell ref="F31:G31"/>
    <mergeCell ref="C30:L30"/>
    <mergeCell ref="E10:H10"/>
    <mergeCell ref="D14:G14"/>
    <mergeCell ref="B2:H2"/>
    <mergeCell ref="B4:H4"/>
  </mergeCells>
  <conditionalFormatting sqref="B8">
    <cfRule type="cellIs" dxfId="31" priority="18" operator="equal">
      <formula>7</formula>
    </cfRule>
    <cfRule type="cellIs" dxfId="30" priority="20" operator="equal">
      <formula>7</formula>
    </cfRule>
    <cfRule type="cellIs" dxfId="29" priority="21" operator="equal">
      <formula>2</formula>
    </cfRule>
    <cfRule type="cellIs" dxfId="28" priority="22" operator="equal">
      <formula>2</formula>
    </cfRule>
    <cfRule type="cellIs" dxfId="27" priority="33" operator="equal">
      <formula>2</formula>
    </cfRule>
  </conditionalFormatting>
  <conditionalFormatting sqref="B10">
    <cfRule type="cellIs" dxfId="26" priority="7" operator="equal">
      <formula>3</formula>
    </cfRule>
    <cfRule type="cellIs" dxfId="25" priority="17" operator="equal">
      <formula>2</formula>
    </cfRule>
    <cfRule type="cellIs" dxfId="24" priority="19" operator="equal">
      <formula>2</formula>
    </cfRule>
    <cfRule type="cellIs" dxfId="23" priority="32" operator="equal">
      <formula>3</formula>
    </cfRule>
  </conditionalFormatting>
  <conditionalFormatting sqref="B12">
    <cfRule type="cellIs" dxfId="22" priority="6" operator="equal">
      <formula>4</formula>
    </cfRule>
    <cfRule type="cellIs" dxfId="21" priority="16" operator="equal">
      <formula>9</formula>
    </cfRule>
    <cfRule type="cellIs" dxfId="20" priority="31" operator="equal">
      <formula>4</formula>
    </cfRule>
  </conditionalFormatting>
  <conditionalFormatting sqref="B14">
    <cfRule type="cellIs" dxfId="19" priority="8" operator="equal">
      <formula>5</formula>
    </cfRule>
    <cfRule type="cellIs" priority="9" operator="equal">
      <formula>5</formula>
    </cfRule>
    <cfRule type="cellIs" dxfId="18" priority="30" operator="equal">
      <formula>5</formula>
    </cfRule>
  </conditionalFormatting>
  <conditionalFormatting sqref="B16">
    <cfRule type="cellIs" dxfId="17" priority="5" operator="equal">
      <formula>6</formula>
    </cfRule>
    <cfRule type="cellIs" dxfId="16" priority="15" operator="equal">
      <formula>5</formula>
    </cfRule>
    <cfRule type="cellIs" dxfId="15" priority="29" operator="equal">
      <formula>6</formula>
    </cfRule>
  </conditionalFormatting>
  <conditionalFormatting sqref="B18">
    <cfRule type="cellIs" dxfId="14" priority="4" operator="equal">
      <formula>7</formula>
    </cfRule>
    <cfRule type="cellIs" dxfId="13" priority="14" operator="equal">
      <formula>3</formula>
    </cfRule>
    <cfRule type="cellIs" dxfId="12" priority="28" operator="equal">
      <formula>7</formula>
    </cfRule>
  </conditionalFormatting>
  <conditionalFormatting sqref="B20">
    <cfRule type="cellIs" dxfId="11" priority="3" operator="equal">
      <formula>8</formula>
    </cfRule>
    <cfRule type="cellIs" dxfId="10" priority="13" operator="equal">
      <formula>10</formula>
    </cfRule>
    <cfRule type="cellIs" dxfId="9" priority="27" operator="equal">
      <formula>8</formula>
    </cfRule>
  </conditionalFormatting>
  <conditionalFormatting sqref="B22">
    <cfRule type="cellIs" dxfId="8" priority="2" operator="equal">
      <formula>9</formula>
    </cfRule>
    <cfRule type="cellIs" dxfId="7" priority="12" operator="equal">
      <formula>6</formula>
    </cfRule>
    <cfRule type="cellIs" dxfId="6" priority="26" operator="equal">
      <formula>9</formula>
    </cfRule>
  </conditionalFormatting>
  <conditionalFormatting sqref="B24">
    <cfRule type="cellIs" dxfId="5" priority="1" operator="equal">
      <formula>10</formula>
    </cfRule>
    <cfRule type="cellIs" dxfId="4" priority="10" operator="equal">
      <formula>11</formula>
    </cfRule>
    <cfRule type="cellIs" dxfId="3" priority="25" operator="equal">
      <formula>10</formula>
    </cfRule>
  </conditionalFormatting>
  <conditionalFormatting sqref="B6">
    <cfRule type="cellIs" dxfId="2" priority="23" operator="equal">
      <formula>1</formula>
    </cfRule>
    <cfRule type="cellIs" dxfId="1" priority="24" operator="equal">
      <formula>4</formula>
    </cfRule>
  </conditionalFormatting>
  <conditionalFormatting sqref="B27">
    <cfRule type="cellIs" dxfId="0" priority="11" operator="equal">
      <formula>8</formula>
    </cfRule>
  </conditionalFormatting>
  <hyperlinks>
    <hyperlink ref="F3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workbookViewId="0">
      <selection activeCell="O10" sqref="O10"/>
    </sheetView>
  </sheetViews>
  <sheetFormatPr defaultRowHeight="15" x14ac:dyDescent="0.25"/>
  <cols>
    <col min="1" max="1" width="9.140625" style="22"/>
    <col min="2" max="2" width="3.5703125" style="22" customWidth="1"/>
    <col min="3" max="3" width="15.5703125" style="22" customWidth="1"/>
    <col min="4" max="4" width="8.5703125" style="22" customWidth="1"/>
    <col min="5" max="5" width="2.42578125" style="22" customWidth="1"/>
    <col min="6" max="6" width="11" style="22" customWidth="1"/>
    <col min="7" max="7" width="7.7109375" style="22" customWidth="1"/>
    <col min="8" max="8" width="18" style="22" customWidth="1"/>
    <col min="9" max="9" width="3" style="22" customWidth="1"/>
    <col min="10" max="11" width="9.140625" style="22"/>
    <col min="12" max="12" width="14.42578125" style="22" customWidth="1"/>
    <col min="13" max="13" width="1.85546875" style="22" customWidth="1"/>
    <col min="14" max="14" width="16.42578125" style="22" customWidth="1"/>
    <col min="15" max="16384" width="9.140625" style="22"/>
  </cols>
  <sheetData>
    <row r="1" spans="2:19" ht="9.75" customHeight="1" x14ac:dyDescent="0.25"/>
    <row r="2" spans="2:19" ht="23.25" customHeight="1" x14ac:dyDescent="0.25">
      <c r="C2" s="70" t="s">
        <v>26</v>
      </c>
      <c r="D2" s="71"/>
      <c r="E2" s="71"/>
      <c r="F2" s="71"/>
      <c r="G2" s="71"/>
      <c r="H2" s="71"/>
      <c r="I2" s="71"/>
      <c r="J2" s="71"/>
      <c r="K2" s="71"/>
      <c r="L2" s="71"/>
    </row>
    <row r="3" spans="2:19" ht="34.5" customHeight="1" x14ac:dyDescent="0.25">
      <c r="C3" s="67" t="s">
        <v>25</v>
      </c>
      <c r="D3" s="68"/>
      <c r="E3" s="68"/>
      <c r="F3" s="68"/>
      <c r="G3" s="68"/>
      <c r="H3" s="68"/>
      <c r="I3" s="68"/>
      <c r="J3" s="68"/>
      <c r="K3" s="68"/>
      <c r="L3" s="68"/>
      <c r="M3" s="69"/>
      <c r="S3" s="22" t="str">
        <f>IF(K6="","",IF(P6="","",IF(K6=0,"Ciao, sono Zero: non valgo niente!",IF(P6="zero","Ciao, sono Zero: non valgo niente!",""))))</f>
        <v/>
      </c>
    </row>
    <row r="4" spans="2:19" ht="8.25" customHeight="1" x14ac:dyDescent="0.25"/>
    <row r="5" spans="2:19" ht="85.5" customHeight="1" x14ac:dyDescent="0.25">
      <c r="D5" s="28" t="s">
        <v>23</v>
      </c>
      <c r="L5" s="26" t="s">
        <v>24</v>
      </c>
      <c r="M5" s="26"/>
    </row>
    <row r="6" spans="2:19" ht="18.75" x14ac:dyDescent="0.3">
      <c r="B6" s="23"/>
      <c r="C6" s="46" t="s">
        <v>20</v>
      </c>
      <c r="D6" s="27"/>
      <c r="F6" s="24" t="str">
        <f>IF(D6="","",IF(D6=0,"Esatto!","No! Riprova!"))</f>
        <v/>
      </c>
      <c r="G6" s="24"/>
      <c r="H6" s="24"/>
      <c r="I6" s="24"/>
      <c r="K6" s="47">
        <v>0</v>
      </c>
      <c r="L6" s="31"/>
      <c r="M6" s="29"/>
      <c r="N6" s="24" t="str">
        <f>IF(L6="","",IF(L6="zero","Esatto!","No! Correggi!"))</f>
        <v/>
      </c>
    </row>
    <row r="7" spans="2:19" ht="18.75" customHeight="1" x14ac:dyDescent="0.3">
      <c r="B7" s="23"/>
      <c r="C7" s="46" t="s">
        <v>2</v>
      </c>
      <c r="D7" s="27"/>
      <c r="F7" s="24" t="str">
        <f>IF(D7="","",IF(D7=1,"Esatto!","No! Riprova!"))</f>
        <v/>
      </c>
      <c r="G7" s="24"/>
      <c r="H7" s="66" t="str">
        <f>IF(D6="","",IF(D6=0,"Ciao, sono Zero: non valgo niente!",IF(L6="zero","Ciao, sono Zero: non valgo niente!","")))</f>
        <v/>
      </c>
      <c r="I7" s="52"/>
      <c r="K7" s="47">
        <v>1</v>
      </c>
      <c r="L7" s="31"/>
      <c r="M7" s="29"/>
      <c r="N7" s="24" t="str">
        <f>IF(L7="","",IF(L7="uno","Esatto!","No! Correggi!"))</f>
        <v/>
      </c>
    </row>
    <row r="8" spans="2:19" ht="18.75" x14ac:dyDescent="0.3">
      <c r="B8" s="23"/>
      <c r="C8" s="46" t="s">
        <v>3</v>
      </c>
      <c r="D8" s="27"/>
      <c r="F8" s="24" t="str">
        <f>IF(D8="","",IF(D8=2,"Esatto!","No! Riprova!"))</f>
        <v/>
      </c>
      <c r="G8" s="24"/>
      <c r="H8" s="66"/>
      <c r="I8" s="24"/>
      <c r="K8" s="47">
        <v>2</v>
      </c>
      <c r="L8" s="31"/>
      <c r="M8" s="29"/>
      <c r="N8" s="24" t="str">
        <f>IF(L8="","",IF(L8="due","Esatto!","No! Correggi!"))</f>
        <v/>
      </c>
    </row>
    <row r="9" spans="2:19" ht="18.75" x14ac:dyDescent="0.3">
      <c r="B9" s="23"/>
      <c r="C9" s="46" t="s">
        <v>4</v>
      </c>
      <c r="D9" s="27"/>
      <c r="F9" s="24" t="str">
        <f>IF(D9="","",IF(D9=3,"Esatto!","No! Riprova!"))</f>
        <v/>
      </c>
      <c r="G9" s="24"/>
      <c r="H9" s="24"/>
      <c r="I9" s="24"/>
      <c r="K9" s="47">
        <v>3</v>
      </c>
      <c r="L9" s="31"/>
      <c r="M9" s="29"/>
      <c r="N9" s="24" t="str">
        <f>IF(L9="","",IF(L9="tre","Esatto!","No! Correggi!"))</f>
        <v/>
      </c>
    </row>
    <row r="10" spans="2:19" ht="18.75" x14ac:dyDescent="0.3">
      <c r="B10" s="23"/>
      <c r="C10" s="46" t="s">
        <v>5</v>
      </c>
      <c r="D10" s="27"/>
      <c r="F10" s="24" t="str">
        <f>IF(D10="","",IF(D10=4,"Esatto!","No! Riprova!"))</f>
        <v/>
      </c>
      <c r="G10" s="24"/>
      <c r="H10" s="24"/>
      <c r="I10" s="24"/>
      <c r="K10" s="47">
        <v>4</v>
      </c>
      <c r="L10" s="31"/>
      <c r="M10" s="29"/>
      <c r="N10" s="24" t="str">
        <f>IF(L10="","",IF(L10="quattro","Esatto!","No! Correggi!"))</f>
        <v/>
      </c>
    </row>
    <row r="11" spans="2:19" ht="18.75" x14ac:dyDescent="0.3">
      <c r="B11" s="23"/>
      <c r="C11" s="46" t="s">
        <v>6</v>
      </c>
      <c r="D11" s="27"/>
      <c r="F11" s="24" t="str">
        <f>IF(D11="","",IF(D11=5,"Esatto!","No! Riprova!"))</f>
        <v/>
      </c>
      <c r="G11" s="24"/>
      <c r="H11" s="24"/>
      <c r="I11" s="24"/>
      <c r="K11" s="47">
        <v>5</v>
      </c>
      <c r="L11" s="31"/>
      <c r="M11" s="29"/>
      <c r="N11" s="24" t="str">
        <f>IF(L11="","",IF(L11="cinque","Esatto!","No! Correggi!"))</f>
        <v/>
      </c>
    </row>
    <row r="12" spans="2:19" ht="18.75" x14ac:dyDescent="0.3">
      <c r="B12" s="23"/>
      <c r="C12" s="46" t="s">
        <v>7</v>
      </c>
      <c r="D12" s="27"/>
      <c r="F12" s="24" t="str">
        <f>IF(D12="","",IF(D12=6,"Esatto!","No! Riprova!"))</f>
        <v/>
      </c>
      <c r="G12" s="24"/>
      <c r="H12" s="24"/>
      <c r="I12" s="24"/>
      <c r="K12" s="47">
        <v>6</v>
      </c>
      <c r="L12" s="31"/>
      <c r="M12" s="29"/>
      <c r="N12" s="24" t="str">
        <f>IF(L12="","",IF(L12="sei","Esatto!","No! Correggi!"))</f>
        <v/>
      </c>
    </row>
    <row r="13" spans="2:19" ht="18.75" x14ac:dyDescent="0.3">
      <c r="B13" s="23"/>
      <c r="C13" s="46" t="s">
        <v>8</v>
      </c>
      <c r="D13" s="27"/>
      <c r="F13" s="24" t="str">
        <f>IF(D13="","",IF(D13=7,"Esatto!","No! Riprova!"))</f>
        <v/>
      </c>
      <c r="G13" s="24"/>
      <c r="H13" s="24"/>
      <c r="I13" s="24"/>
      <c r="K13" s="47">
        <v>7</v>
      </c>
      <c r="L13" s="31"/>
      <c r="M13" s="29"/>
      <c r="N13" s="24" t="str">
        <f>IF(L13="","",IF(L13="sette","Esatto!","No! Correggi!"))</f>
        <v/>
      </c>
    </row>
    <row r="14" spans="2:19" ht="18.75" x14ac:dyDescent="0.3">
      <c r="B14" s="23"/>
      <c r="C14" s="46" t="s">
        <v>9</v>
      </c>
      <c r="D14" s="27"/>
      <c r="F14" s="24" t="str">
        <f>IF(D14="","",IF(D14=8,"Esatto!","No! Riprova!"))</f>
        <v/>
      </c>
      <c r="G14" s="24"/>
      <c r="H14" s="24"/>
      <c r="I14" s="24"/>
      <c r="K14" s="47">
        <v>8</v>
      </c>
      <c r="L14" s="31"/>
      <c r="M14" s="29"/>
      <c r="N14" s="24" t="str">
        <f>IF(L14="","",IF(L14="otto","Esatto!","No! Correggi!"))</f>
        <v/>
      </c>
    </row>
    <row r="15" spans="2:19" ht="18.75" x14ac:dyDescent="0.3">
      <c r="B15" s="23"/>
      <c r="C15" s="46" t="s">
        <v>10</v>
      </c>
      <c r="D15" s="27"/>
      <c r="F15" s="24" t="str">
        <f>IF(D15="","",IF(D15=9,"Esatto!","No! Riprova!"))</f>
        <v/>
      </c>
      <c r="G15" s="24"/>
      <c r="H15" s="24"/>
      <c r="I15" s="24"/>
      <c r="K15" s="47">
        <v>9</v>
      </c>
      <c r="L15" s="31"/>
      <c r="M15" s="29"/>
      <c r="N15" s="24" t="str">
        <f>IF(L15="","",IF(L15="nove","Esatto!","No! Correggi!"))</f>
        <v/>
      </c>
    </row>
    <row r="16" spans="2:19" ht="18.75" x14ac:dyDescent="0.3">
      <c r="B16" s="23"/>
      <c r="C16" s="46" t="s">
        <v>21</v>
      </c>
      <c r="D16" s="27"/>
      <c r="F16" s="24" t="str">
        <f>IF(D16="","",IF(D16=10,"Esatto!","No! Riprova!"))</f>
        <v/>
      </c>
      <c r="G16" s="24"/>
      <c r="H16" s="24"/>
      <c r="I16" s="24"/>
      <c r="K16" s="47">
        <v>10</v>
      </c>
      <c r="L16" s="31"/>
      <c r="M16" s="29"/>
      <c r="N16" s="24" t="str">
        <f>IF(L16="","",IF(L16="dieci","Esatto!","No! Correggi!"))</f>
        <v/>
      </c>
    </row>
    <row r="17" spans="2:14" ht="18.75" x14ac:dyDescent="0.3">
      <c r="B17" s="23"/>
      <c r="C17" s="46" t="s">
        <v>22</v>
      </c>
      <c r="D17" s="27"/>
      <c r="F17" s="24" t="str">
        <f>IF(D17="","",IF(D17=11,"Esatto!","No! Riprova!"))</f>
        <v/>
      </c>
      <c r="G17" s="24"/>
      <c r="H17" s="24"/>
      <c r="I17" s="24"/>
      <c r="K17" s="47">
        <v>11</v>
      </c>
      <c r="L17" s="31"/>
      <c r="M17" s="29"/>
      <c r="N17" s="24" t="str">
        <f>IF(L17="","",IF(L17="undici","Esatto!","No! Correggi!"))</f>
        <v/>
      </c>
    </row>
    <row r="18" spans="2:14" ht="18.75" x14ac:dyDescent="0.3">
      <c r="B18" s="23"/>
      <c r="C18" s="46" t="s">
        <v>11</v>
      </c>
      <c r="D18" s="27"/>
      <c r="F18" s="24" t="str">
        <f>IF(D18="","",IF(D18=12,"Esatto!","No! Riprova!"))</f>
        <v/>
      </c>
      <c r="G18" s="24"/>
      <c r="H18" s="24"/>
      <c r="I18" s="24"/>
      <c r="K18" s="47">
        <v>12</v>
      </c>
      <c r="L18" s="31"/>
      <c r="M18" s="29"/>
      <c r="N18" s="24" t="str">
        <f>IF(L18="","",IF(L18="dodici","Esatto!","No! Correggi!"))</f>
        <v/>
      </c>
    </row>
    <row r="19" spans="2:14" ht="18.75" x14ac:dyDescent="0.3">
      <c r="B19" s="23"/>
      <c r="C19" s="46" t="s">
        <v>12</v>
      </c>
      <c r="D19" s="27"/>
      <c r="F19" s="24" t="str">
        <f>IF(D19="","",IF(D19=13,"Esatto!","No! Riprova!"))</f>
        <v/>
      </c>
      <c r="G19" s="24"/>
      <c r="H19" s="24"/>
      <c r="I19" s="24"/>
      <c r="K19" s="47">
        <v>13</v>
      </c>
      <c r="L19" s="31"/>
      <c r="M19" s="29"/>
      <c r="N19" s="24" t="str">
        <f>IF(L19="","",IF(L19="tredici","Esatto!","No! Correggi!"))</f>
        <v/>
      </c>
    </row>
    <row r="20" spans="2:14" ht="18.75" x14ac:dyDescent="0.3">
      <c r="B20" s="23"/>
      <c r="C20" s="46" t="s">
        <v>13</v>
      </c>
      <c r="D20" s="27"/>
      <c r="F20" s="24" t="str">
        <f>IF(D20="","",IF(D20=14,"Esatto!","No! Riprova!"))</f>
        <v/>
      </c>
      <c r="G20" s="24"/>
      <c r="H20" s="24"/>
      <c r="I20" s="24"/>
      <c r="K20" s="47">
        <v>14</v>
      </c>
      <c r="L20" s="31"/>
      <c r="M20" s="29"/>
      <c r="N20" s="24" t="str">
        <f>IF(L20="","",IF(L20="quattordici","Esatto!","No! Correggi!"))</f>
        <v/>
      </c>
    </row>
    <row r="21" spans="2:14" ht="18.75" x14ac:dyDescent="0.3">
      <c r="B21" s="23"/>
      <c r="C21" s="46" t="s">
        <v>14</v>
      </c>
      <c r="D21" s="27"/>
      <c r="F21" s="24" t="str">
        <f>IF(D21="","",IF(D21=15,"Esatto!","No! Riprova!"))</f>
        <v/>
      </c>
      <c r="G21" s="24"/>
      <c r="H21" s="24"/>
      <c r="I21" s="24"/>
      <c r="K21" s="47">
        <v>15</v>
      </c>
      <c r="L21" s="31"/>
      <c r="M21" s="29"/>
      <c r="N21" s="24" t="str">
        <f>IF(L21="","",IF(L21="quindici","Esatto!","No! Correggi!"))</f>
        <v/>
      </c>
    </row>
    <row r="22" spans="2:14" ht="18.75" x14ac:dyDescent="0.3">
      <c r="B22" s="23"/>
      <c r="C22" s="46" t="s">
        <v>15</v>
      </c>
      <c r="D22" s="27"/>
      <c r="F22" s="24" t="str">
        <f>IF(D22="","",IF(D22=16,"Esatto!","No! Riprova!"))</f>
        <v/>
      </c>
      <c r="G22" s="24"/>
      <c r="H22" s="24"/>
      <c r="I22" s="24"/>
      <c r="K22" s="47">
        <v>16</v>
      </c>
      <c r="L22" s="31"/>
      <c r="M22" s="29"/>
      <c r="N22" s="24" t="str">
        <f>IF(L22="","",IF(L22="sedici","Esatto!","No! Correggi!"))</f>
        <v/>
      </c>
    </row>
    <row r="23" spans="2:14" ht="18.75" x14ac:dyDescent="0.3">
      <c r="B23" s="23"/>
      <c r="C23" s="46" t="s">
        <v>16</v>
      </c>
      <c r="D23" s="27"/>
      <c r="F23" s="24" t="str">
        <f>IF(D23="","",IF(D23=17,"Esatto!","No! Riprova!"))</f>
        <v/>
      </c>
      <c r="G23" s="24"/>
      <c r="H23" s="24"/>
      <c r="I23" s="24"/>
      <c r="K23" s="47">
        <v>17</v>
      </c>
      <c r="L23" s="31"/>
      <c r="M23" s="29"/>
      <c r="N23" s="24" t="str">
        <f>IF(L23="","",IF(L23="diciassette","Esatto!","No! Correggi!"))</f>
        <v/>
      </c>
    </row>
    <row r="24" spans="2:14" ht="18.75" x14ac:dyDescent="0.3">
      <c r="B24" s="23"/>
      <c r="C24" s="46" t="s">
        <v>17</v>
      </c>
      <c r="D24" s="27"/>
      <c r="F24" s="24" t="str">
        <f>IF(D24="","",IF(D24=18,"Esatto!","No! Riprova!"))</f>
        <v/>
      </c>
      <c r="G24" s="24"/>
      <c r="H24" s="24"/>
      <c r="I24" s="24"/>
      <c r="K24" s="47">
        <v>18</v>
      </c>
      <c r="L24" s="31"/>
      <c r="M24" s="29"/>
      <c r="N24" s="24" t="str">
        <f>IF(L24="","",IF(L24="diciotto","Esatto!","No! Correggi!"))</f>
        <v/>
      </c>
    </row>
    <row r="25" spans="2:14" ht="18.75" x14ac:dyDescent="0.3">
      <c r="B25" s="23"/>
      <c r="C25" s="46" t="s">
        <v>18</v>
      </c>
      <c r="D25" s="27"/>
      <c r="F25" s="24" t="str">
        <f>IF(D25="","",IF(D25=19,"Esatto!","No! Riprova!"))</f>
        <v/>
      </c>
      <c r="G25" s="24"/>
      <c r="H25" s="24"/>
      <c r="I25" s="24"/>
      <c r="K25" s="47">
        <v>19</v>
      </c>
      <c r="L25" s="31"/>
      <c r="M25" s="29"/>
      <c r="N25" s="24" t="str">
        <f>IF(L25="","",IF(L25="diciannove","Esatto!","No! Correggi!"))</f>
        <v/>
      </c>
    </row>
    <row r="26" spans="2:14" ht="18.75" x14ac:dyDescent="0.3">
      <c r="C26" s="46" t="s">
        <v>19</v>
      </c>
      <c r="D26" s="27"/>
      <c r="F26" s="24" t="str">
        <f>IF(D26="","",IF(D26=20,"Esatto!","No! Riprova!"))</f>
        <v/>
      </c>
      <c r="G26" s="24"/>
      <c r="H26" s="24"/>
      <c r="I26" s="24"/>
      <c r="K26" s="47">
        <v>20</v>
      </c>
      <c r="L26" s="32"/>
      <c r="M26" s="30"/>
      <c r="N26" s="24" t="str">
        <f>IF(L26="","",IF(L26="venti","Esatto!","No! Correggi!"))</f>
        <v/>
      </c>
    </row>
    <row r="27" spans="2:14" x14ac:dyDescent="0.25">
      <c r="K27" s="21"/>
    </row>
  </sheetData>
  <sheetProtection password="9E94" sheet="1" objects="1" scenarios="1"/>
  <mergeCells count="3">
    <mergeCell ref="H7:H8"/>
    <mergeCell ref="C3:M3"/>
    <mergeCell ref="C2:L2"/>
  </mergeCells>
  <hyperlinks>
    <hyperlink ref="C2" r:id="rId1"/>
  </hyperlinks>
  <pageMargins left="0.7" right="0.7" top="0.75" bottom="0.75" header="0.3" footer="0.3"/>
  <pageSetup paperSize="9" orientation="portrait" horizontalDpi="0" verticalDpi="0" r:id="rId2"/>
  <ignoredErrors>
    <ignoredError sqref="N7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"/>
  <sheetViews>
    <sheetView tabSelected="1" zoomScale="85" zoomScaleNormal="85" workbookViewId="0">
      <selection activeCell="S15" sqref="S15"/>
    </sheetView>
  </sheetViews>
  <sheetFormatPr defaultRowHeight="23.25" x14ac:dyDescent="0.25"/>
  <cols>
    <col min="1" max="1" width="3" style="22" customWidth="1"/>
    <col min="2" max="2" width="22.42578125" style="22" customWidth="1"/>
    <col min="3" max="3" width="6.5703125" style="22" customWidth="1"/>
    <col min="4" max="4" width="15.42578125" style="38" customWidth="1"/>
    <col min="5" max="5" width="6.5703125" style="22" customWidth="1"/>
    <col min="6" max="6" width="21.140625" style="22" customWidth="1"/>
    <col min="7" max="7" width="3.42578125" style="22" customWidth="1"/>
    <col min="8" max="8" width="26.140625" style="38" customWidth="1"/>
    <col min="9" max="9" width="9" style="38" customWidth="1"/>
    <col min="10" max="10" width="9.140625" style="38"/>
    <col min="11" max="11" width="9.140625" style="41"/>
    <col min="12" max="12" width="9.140625" style="38"/>
    <col min="13" max="13" width="3.28515625" style="22" customWidth="1"/>
    <col min="14" max="16384" width="9.140625" style="22"/>
  </cols>
  <sheetData>
    <row r="1" spans="2:17" ht="10.5" customHeight="1" x14ac:dyDescent="0.25"/>
    <row r="2" spans="2:17" ht="23.25" customHeight="1" x14ac:dyDescent="0.25">
      <c r="B2" s="75" t="s">
        <v>42</v>
      </c>
      <c r="C2" s="75"/>
      <c r="D2" s="75"/>
      <c r="E2" s="75"/>
      <c r="F2" s="75"/>
      <c r="J2" s="73" t="s">
        <v>31</v>
      </c>
      <c r="K2" s="73"/>
      <c r="L2" s="73"/>
      <c r="M2" s="38"/>
      <c r="N2" s="73" t="s">
        <v>32</v>
      </c>
      <c r="O2" s="73"/>
      <c r="P2" s="73"/>
    </row>
    <row r="3" spans="2:17" ht="8.25" customHeight="1" x14ac:dyDescent="0.25">
      <c r="B3" s="75"/>
      <c r="C3" s="75"/>
      <c r="D3" s="75"/>
      <c r="E3" s="75"/>
      <c r="F3" s="75"/>
    </row>
    <row r="4" spans="2:17" ht="23.25" customHeight="1" x14ac:dyDescent="0.25">
      <c r="B4" s="75"/>
      <c r="C4" s="75"/>
      <c r="D4" s="75"/>
      <c r="E4" s="75"/>
      <c r="F4" s="75"/>
      <c r="J4" s="74" t="s">
        <v>33</v>
      </c>
      <c r="K4" s="74"/>
      <c r="L4" s="74"/>
      <c r="M4" s="74"/>
      <c r="N4" s="74"/>
      <c r="O4" s="74"/>
      <c r="P4" s="74"/>
    </row>
    <row r="6" spans="2:17" ht="21" customHeight="1" x14ac:dyDescent="0.35">
      <c r="B6" s="33"/>
      <c r="C6" s="35" t="s">
        <v>27</v>
      </c>
      <c r="D6" s="40" t="s">
        <v>29</v>
      </c>
      <c r="E6" s="37" t="s">
        <v>28</v>
      </c>
      <c r="F6" s="34"/>
      <c r="H6" s="39" t="str">
        <f>IF(D6="","",IF(D6="più","Esatto! 3 è più di 2","NO! Correggi!"))</f>
        <v>Esatto! 3 è più di 2</v>
      </c>
      <c r="I6" s="39"/>
      <c r="J6" s="36" t="str">
        <f>IF(D6="","",IF(D6="più","3",""))</f>
        <v>3</v>
      </c>
      <c r="K6" s="43" t="s">
        <v>30</v>
      </c>
      <c r="L6" s="36" t="str">
        <f>IF(D6="","",IF(D6="più","2",""))</f>
        <v>2</v>
      </c>
      <c r="N6" s="72" t="str">
        <f>IF(K6="","",IF(K6="&gt;","Sì! 3 è maggiore di 2","No! Correggi!"))</f>
        <v>Sì! 3 è maggiore di 2</v>
      </c>
      <c r="O6" s="72"/>
      <c r="P6" s="72"/>
      <c r="Q6" s="72"/>
    </row>
    <row r="7" spans="2:17" x14ac:dyDescent="0.25">
      <c r="H7" s="39"/>
      <c r="I7" s="39"/>
      <c r="N7" s="42"/>
      <c r="O7" s="42"/>
      <c r="P7" s="42"/>
      <c r="Q7" s="42"/>
    </row>
    <row r="8" spans="2:17" ht="21" customHeight="1" x14ac:dyDescent="0.35">
      <c r="B8" s="34"/>
      <c r="C8" s="35" t="s">
        <v>27</v>
      </c>
      <c r="D8" s="40"/>
      <c r="E8" s="37" t="s">
        <v>28</v>
      </c>
      <c r="F8" s="34"/>
      <c r="H8" s="39" t="str">
        <f>IF(D8="","",IF(D8="più","Esatto! 4 è più di 3","NO! Correggi!"))</f>
        <v/>
      </c>
      <c r="I8" s="39"/>
      <c r="J8" s="36" t="str">
        <f>IF(D8="","",IF(D8="più","4",""))</f>
        <v/>
      </c>
      <c r="K8" s="43"/>
      <c r="L8" s="36" t="str">
        <f>IF(D8="","",IF(D8="più","3",""))</f>
        <v/>
      </c>
      <c r="N8" s="72" t="str">
        <f>IF(K8="","",IF(K8="&gt;","Sì! 4 è maggiore di 2","No! Correggi!"))</f>
        <v/>
      </c>
      <c r="O8" s="72"/>
      <c r="P8" s="72"/>
      <c r="Q8" s="72"/>
    </row>
    <row r="9" spans="2:17" x14ac:dyDescent="0.25">
      <c r="H9" s="39"/>
      <c r="I9" s="39"/>
      <c r="N9" s="42"/>
      <c r="O9" s="42"/>
      <c r="P9" s="42"/>
      <c r="Q9" s="42"/>
    </row>
    <row r="10" spans="2:17" x14ac:dyDescent="0.35">
      <c r="B10" s="34"/>
      <c r="C10" s="35" t="s">
        <v>27</v>
      </c>
      <c r="D10" s="40"/>
      <c r="E10" s="37" t="s">
        <v>28</v>
      </c>
      <c r="F10" s="34"/>
      <c r="H10" s="39" t="str">
        <f>IF(D10="","",IF(D10="meno","Esatto! 2 è meno di 3","NO! Correggi!"))</f>
        <v/>
      </c>
      <c r="I10" s="39"/>
      <c r="J10" s="36" t="str">
        <f>IF(D10="","",IF(D10="meno","2",""))</f>
        <v/>
      </c>
      <c r="K10" s="43"/>
      <c r="L10" s="36" t="str">
        <f>IF(D10="","",IF(D10="meno","3",""))</f>
        <v/>
      </c>
      <c r="N10" s="72" t="str">
        <f>IF(K10="","",IF(K10="&lt;","Sì! 2 è minore di 3","No! Correggi!"))</f>
        <v/>
      </c>
      <c r="O10" s="72"/>
      <c r="P10" s="72"/>
      <c r="Q10" s="72"/>
    </row>
    <row r="11" spans="2:17" x14ac:dyDescent="0.25">
      <c r="H11" s="39"/>
      <c r="I11" s="39"/>
    </row>
    <row r="12" spans="2:17" x14ac:dyDescent="0.35">
      <c r="B12" s="34"/>
      <c r="C12" s="35" t="s">
        <v>27</v>
      </c>
      <c r="D12" s="40"/>
      <c r="E12" s="37" t="s">
        <v>28</v>
      </c>
      <c r="F12" s="34"/>
      <c r="H12" s="39" t="str">
        <f>IF(D12="","",IF(D12="più","Esatto! 1 è più di 0","NO! Correggi!"))</f>
        <v/>
      </c>
      <c r="I12" s="39"/>
      <c r="J12" s="36" t="str">
        <f>IF(D12="","",IF(D12="più","1",""))</f>
        <v/>
      </c>
      <c r="K12" s="43"/>
      <c r="L12" s="36" t="str">
        <f>IF(D12="","",IF(D12="più","0",""))</f>
        <v/>
      </c>
      <c r="N12" s="72" t="str">
        <f>IF(K12="","",IF(K12="&gt;","Sì! 1 è maggiore di 0","No! Correggi!"))</f>
        <v/>
      </c>
      <c r="O12" s="72"/>
      <c r="P12" s="72"/>
      <c r="Q12" s="72"/>
    </row>
    <row r="13" spans="2:17" x14ac:dyDescent="0.25">
      <c r="H13" s="39"/>
      <c r="I13" s="39"/>
      <c r="N13" s="42"/>
      <c r="O13" s="42"/>
      <c r="P13" s="42"/>
      <c r="Q13" s="42"/>
    </row>
    <row r="14" spans="2:17" x14ac:dyDescent="0.35">
      <c r="B14" s="34"/>
      <c r="C14" s="35" t="s">
        <v>27</v>
      </c>
      <c r="D14" s="40"/>
      <c r="E14" s="37" t="s">
        <v>28</v>
      </c>
      <c r="F14" s="34"/>
      <c r="H14" s="39" t="str">
        <f>IF(D14="","",IF(D14="più","Esatto! 2 è più di 1","NO! Correggi!"))</f>
        <v/>
      </c>
      <c r="I14" s="39"/>
      <c r="J14" s="36" t="str">
        <f>IF(D14="","",IF(D14="più","2",""))</f>
        <v/>
      </c>
      <c r="K14" s="43"/>
      <c r="L14" s="36" t="str">
        <f>IF(D14="","",IF(D14="più","1",""))</f>
        <v/>
      </c>
      <c r="N14" s="72" t="str">
        <f>IF(K14="","",IF(K14="&gt;","Sì! 2 è maggiore di 1","No! Correggi!"))</f>
        <v/>
      </c>
      <c r="O14" s="72"/>
      <c r="P14" s="72"/>
      <c r="Q14" s="72"/>
    </row>
    <row r="15" spans="2:17" x14ac:dyDescent="0.25">
      <c r="H15" s="39"/>
      <c r="I15" s="39"/>
      <c r="N15" s="42"/>
      <c r="O15" s="42"/>
      <c r="P15" s="42"/>
      <c r="Q15" s="42"/>
    </row>
    <row r="16" spans="2:17" x14ac:dyDescent="0.35">
      <c r="B16" s="34"/>
      <c r="C16" s="35" t="s">
        <v>27</v>
      </c>
      <c r="D16" s="40"/>
      <c r="E16" s="37" t="s">
        <v>28</v>
      </c>
      <c r="F16" s="34"/>
      <c r="H16" s="39" t="str">
        <f>IF(D16="","",IF(D16="meno","Esatto! 1 è meno di 2","NO! Correggi!"))</f>
        <v/>
      </c>
      <c r="I16" s="39"/>
      <c r="J16" s="36" t="str">
        <f>IF(D16="","",IF(D16="meno","1",""))</f>
        <v/>
      </c>
      <c r="K16" s="43"/>
      <c r="L16" s="36" t="str">
        <f>IF(D16="","",IF(D16="meno","2",""))</f>
        <v/>
      </c>
      <c r="N16" s="72" t="str">
        <f>IF(K16="","",IF(K16="&lt;","Sì! 1 è minore di 2","No! Correggi!"))</f>
        <v/>
      </c>
      <c r="O16" s="72"/>
      <c r="P16" s="72"/>
      <c r="Q16" s="72"/>
    </row>
    <row r="17" spans="2:17" x14ac:dyDescent="0.25">
      <c r="H17" s="39"/>
      <c r="I17" s="39"/>
      <c r="N17" s="42"/>
      <c r="O17" s="42"/>
      <c r="P17" s="42"/>
      <c r="Q17" s="42"/>
    </row>
    <row r="18" spans="2:17" x14ac:dyDescent="0.35">
      <c r="B18" s="34"/>
      <c r="C18" s="35" t="s">
        <v>27</v>
      </c>
      <c r="D18" s="40"/>
      <c r="E18" s="37" t="s">
        <v>28</v>
      </c>
      <c r="F18" s="34"/>
      <c r="H18" s="39" t="str">
        <f>IF(D18="","",IF(D18="meno","Esatto! 0 è meno di 1","NO! Correggi!"))</f>
        <v/>
      </c>
      <c r="I18" s="39"/>
      <c r="J18" s="36" t="str">
        <f>IF(D18="","",IF(D18="meno","0",""))</f>
        <v/>
      </c>
      <c r="K18" s="43"/>
      <c r="L18" s="36" t="str">
        <f>IF(D18="","",IF(D18="meno","1",""))</f>
        <v/>
      </c>
      <c r="N18" s="72" t="str">
        <f>IF(K18="","",IF(K18="&lt;","Sì! 0 è minore di 1","No! Correggi!"))</f>
        <v/>
      </c>
      <c r="O18" s="72"/>
      <c r="P18" s="72"/>
      <c r="Q18" s="72"/>
    </row>
    <row r="19" spans="2:17" x14ac:dyDescent="0.25">
      <c r="H19" s="39"/>
      <c r="I19" s="39"/>
      <c r="N19" s="42"/>
      <c r="O19" s="42"/>
      <c r="P19" s="42"/>
      <c r="Q19" s="42"/>
    </row>
    <row r="20" spans="2:17" x14ac:dyDescent="0.35">
      <c r="B20" s="34"/>
      <c r="C20" s="35" t="s">
        <v>27</v>
      </c>
      <c r="D20" s="40"/>
      <c r="E20" s="37" t="s">
        <v>28</v>
      </c>
      <c r="F20" s="34"/>
      <c r="H20" s="39" t="str">
        <f>IF(D20="","",IF(D20="meno","Esatto! 2è meno di 4","NO! Correggi!"))</f>
        <v/>
      </c>
      <c r="I20" s="39"/>
      <c r="J20" s="36" t="str">
        <f>IF(D20="","",IF(D20="meno","2",""))</f>
        <v/>
      </c>
      <c r="K20" s="43"/>
      <c r="L20" s="36" t="str">
        <f>IF(D20="","",IF(D20="meno","4",""))</f>
        <v/>
      </c>
      <c r="N20" s="72" t="str">
        <f>IF(K20="","",IF(K20="&lt;","Sì! 2 è minore di 4","No! Correggi!"))</f>
        <v/>
      </c>
      <c r="O20" s="72"/>
      <c r="P20" s="72"/>
      <c r="Q20" s="72"/>
    </row>
    <row r="21" spans="2:17" x14ac:dyDescent="0.25">
      <c r="H21" s="39"/>
      <c r="I21" s="39"/>
      <c r="N21" s="42"/>
      <c r="O21" s="42"/>
      <c r="P21" s="42"/>
      <c r="Q21" s="42"/>
    </row>
    <row r="22" spans="2:17" x14ac:dyDescent="0.35">
      <c r="B22" s="34"/>
      <c r="C22" s="35" t="s">
        <v>27</v>
      </c>
      <c r="D22" s="40"/>
      <c r="E22" s="37" t="s">
        <v>28</v>
      </c>
      <c r="F22" s="34"/>
      <c r="H22" s="39" t="str">
        <f>IF(D22="","",IF(D22="più","Esatto! 4 è più di 2","NO! Correggi!"))</f>
        <v/>
      </c>
      <c r="I22" s="39"/>
      <c r="J22" s="36" t="str">
        <f>IF(D22="","",IF(D22="più","4",""))</f>
        <v/>
      </c>
      <c r="K22" s="43"/>
      <c r="L22" s="36" t="str">
        <f>IF(D22="","",IF(D22="più","2",""))</f>
        <v/>
      </c>
      <c r="N22" s="72" t="str">
        <f>IF(K22="","",IF(K22="&gt;","Sì! 4 è maggiore di due","No! Correggi!"))</f>
        <v/>
      </c>
      <c r="O22" s="72"/>
      <c r="P22" s="72"/>
      <c r="Q22" s="72"/>
    </row>
    <row r="23" spans="2:17" x14ac:dyDescent="0.35">
      <c r="E23" s="37"/>
      <c r="H23" s="39"/>
      <c r="I23" s="39"/>
      <c r="N23" s="42"/>
      <c r="O23" s="42"/>
      <c r="P23" s="42"/>
      <c r="Q23" s="42"/>
    </row>
    <row r="24" spans="2:17" x14ac:dyDescent="0.35">
      <c r="B24" s="34"/>
      <c r="C24" s="35" t="s">
        <v>27</v>
      </c>
      <c r="D24" s="40"/>
      <c r="E24" s="37" t="s">
        <v>28</v>
      </c>
      <c r="F24" s="34"/>
      <c r="H24" s="39" t="str">
        <f>IF(D24="","",IF(D24="più","Esatto! 6 è più di 5","NO! Correggi!"))</f>
        <v/>
      </c>
      <c r="I24" s="39"/>
      <c r="J24" s="36" t="str">
        <f>IF(D24="","",IF(D24="più","6",""))</f>
        <v/>
      </c>
      <c r="K24" s="43"/>
      <c r="L24" s="36" t="str">
        <f>IF(D24="","",IF(D24="più","5",""))</f>
        <v/>
      </c>
      <c r="N24" s="72" t="str">
        <f>IF(K24="","",IF(K24="&gt;","Sì! 6 è maggiore di 4","No! Correggi!"))</f>
        <v/>
      </c>
      <c r="O24" s="72"/>
      <c r="P24" s="72"/>
      <c r="Q24" s="72"/>
    </row>
    <row r="25" spans="2:17" x14ac:dyDescent="0.35">
      <c r="E25" s="37"/>
      <c r="H25" s="39"/>
      <c r="I25" s="39"/>
      <c r="N25" s="42"/>
      <c r="O25" s="42"/>
      <c r="P25" s="42"/>
      <c r="Q25" s="42"/>
    </row>
    <row r="26" spans="2:17" x14ac:dyDescent="0.35">
      <c r="B26" s="34"/>
      <c r="C26" s="35" t="s">
        <v>27</v>
      </c>
      <c r="D26" s="40"/>
      <c r="E26" s="37" t="s">
        <v>28</v>
      </c>
      <c r="F26" s="34"/>
      <c r="H26" s="39" t="str">
        <f>IF(D26="","",IF(D26="meno","Esatto! 5 è meno di 6","NO! Correggi!"))</f>
        <v/>
      </c>
      <c r="I26" s="39"/>
      <c r="J26" s="36" t="str">
        <f>IF(D26="","",IF(D26="meno","5",""))</f>
        <v/>
      </c>
      <c r="K26" s="43"/>
      <c r="L26" s="36" t="str">
        <f>IF(D26="","",IF(D26="meno","6",""))</f>
        <v/>
      </c>
      <c r="N26" s="72" t="str">
        <f>IF(K26="","",IF(K26="&lt;","Sì! 5 è minore di 6","No! Correggi!"))</f>
        <v/>
      </c>
      <c r="O26" s="72"/>
      <c r="P26" s="72"/>
      <c r="Q26" s="72"/>
    </row>
    <row r="27" spans="2:17" x14ac:dyDescent="0.35">
      <c r="E27" s="37"/>
      <c r="H27" s="39"/>
      <c r="I27" s="39"/>
      <c r="N27" s="42"/>
      <c r="O27" s="42"/>
      <c r="P27" s="42"/>
      <c r="Q27" s="42"/>
    </row>
    <row r="28" spans="2:17" x14ac:dyDescent="0.35">
      <c r="B28" s="34"/>
      <c r="C28" s="35" t="s">
        <v>27</v>
      </c>
      <c r="D28" s="40"/>
      <c r="E28" s="37" t="s">
        <v>28</v>
      </c>
      <c r="F28" s="34"/>
      <c r="H28" s="39" t="str">
        <f>IF(D28="","",IF(D28="più","Esatto! 5 è più di 4","NO! Correggi!"))</f>
        <v/>
      </c>
      <c r="I28" s="39"/>
      <c r="J28" s="36" t="str">
        <f>IF(D28="","",IF(D28="più","5",""))</f>
        <v/>
      </c>
      <c r="K28" s="43"/>
      <c r="L28" s="36" t="str">
        <f>IF(D28="","",IF(D28="più","4",""))</f>
        <v/>
      </c>
      <c r="N28" s="72" t="str">
        <f>IF(K28="","",IF(K28="&gt;","Sì! 5 è maggiore di 4","No! Correggi!2"))</f>
        <v/>
      </c>
      <c r="O28" s="72"/>
      <c r="P28" s="72"/>
      <c r="Q28" s="72"/>
    </row>
    <row r="29" spans="2:17" x14ac:dyDescent="0.25">
      <c r="N29" s="42"/>
      <c r="O29" s="42"/>
      <c r="P29" s="42"/>
      <c r="Q29" s="42"/>
    </row>
    <row r="30" spans="2:17" ht="23.25" customHeight="1" x14ac:dyDescent="0.25">
      <c r="F30" s="76" t="s">
        <v>26</v>
      </c>
      <c r="G30" s="77"/>
      <c r="H30" s="77"/>
      <c r="I30" s="77"/>
      <c r="J30" s="77"/>
      <c r="K30" s="77"/>
      <c r="L30" s="77"/>
    </row>
  </sheetData>
  <sheetProtection password="9E94" sheet="1" objects="1" scenarios="1"/>
  <mergeCells count="17">
    <mergeCell ref="F30:L30"/>
    <mergeCell ref="N6:Q6"/>
    <mergeCell ref="N8:Q8"/>
    <mergeCell ref="N10:Q10"/>
    <mergeCell ref="N12:Q12"/>
    <mergeCell ref="N14:Q14"/>
    <mergeCell ref="N16:Q16"/>
    <mergeCell ref="N18:Q18"/>
    <mergeCell ref="N20:Q20"/>
    <mergeCell ref="N22:Q22"/>
    <mergeCell ref="N24:Q24"/>
    <mergeCell ref="N26:Q26"/>
    <mergeCell ref="N28:Q28"/>
    <mergeCell ref="J2:L2"/>
    <mergeCell ref="N2:P2"/>
    <mergeCell ref="J4:P4"/>
    <mergeCell ref="B2:F4"/>
  </mergeCells>
  <hyperlinks>
    <hyperlink ref="F30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6"/>
  <sheetViews>
    <sheetView workbookViewId="0">
      <selection activeCell="K6" sqref="K6"/>
    </sheetView>
  </sheetViews>
  <sheetFormatPr defaultRowHeight="18.75" x14ac:dyDescent="0.3"/>
  <cols>
    <col min="1" max="1" width="9.140625" style="22"/>
    <col min="2" max="2" width="18.5703125" style="22" customWidth="1"/>
    <col min="3" max="3" width="8.140625" style="22" customWidth="1"/>
    <col min="4" max="4" width="5" style="25" customWidth="1"/>
    <col min="5" max="5" width="9.140625" style="22"/>
    <col min="6" max="6" width="17.5703125" style="54" customWidth="1"/>
    <col min="7" max="7" width="3.42578125" style="22" customWidth="1"/>
    <col min="8" max="8" width="17.85546875" style="22" customWidth="1"/>
    <col min="9" max="9" width="9.140625" style="22"/>
    <col min="10" max="10" width="4.85546875" style="22" customWidth="1"/>
    <col min="11" max="11" width="11.85546875" style="24" customWidth="1"/>
    <col min="12" max="12" width="2.85546875" style="22" customWidth="1"/>
    <col min="13" max="13" width="14.85546875" style="24" customWidth="1"/>
    <col min="14" max="16384" width="9.140625" style="22"/>
  </cols>
  <sheetData>
    <row r="3" spans="2:13" ht="32.25" customHeight="1" x14ac:dyDescent="0.3">
      <c r="B3" s="78" t="s">
        <v>40</v>
      </c>
      <c r="C3" s="78"/>
      <c r="D3" s="78"/>
      <c r="E3" s="78"/>
      <c r="F3" s="78"/>
      <c r="G3" s="78"/>
      <c r="H3" s="78"/>
      <c r="I3" s="78"/>
      <c r="J3" s="78"/>
      <c r="K3" s="78"/>
    </row>
    <row r="6" spans="2:13" x14ac:dyDescent="0.3">
      <c r="B6" s="50" t="s">
        <v>38</v>
      </c>
      <c r="C6" s="48">
        <v>0</v>
      </c>
      <c r="D6" s="51" t="s">
        <v>27</v>
      </c>
      <c r="E6" s="27"/>
      <c r="F6" s="53" t="str">
        <f>IF(E6="","",IF(E6=(C6+1),"Esatto!","No! Correggi!"))</f>
        <v/>
      </c>
      <c r="H6" s="50" t="s">
        <v>38</v>
      </c>
      <c r="I6" s="48">
        <v>7</v>
      </c>
      <c r="J6" s="51" t="s">
        <v>27</v>
      </c>
      <c r="K6" s="49"/>
      <c r="M6" s="24" t="str">
        <f>IF(K6="","",IF(K6=(I6+1),"Esatto!","No! Correggi!"))</f>
        <v/>
      </c>
    </row>
    <row r="7" spans="2:13" x14ac:dyDescent="0.3">
      <c r="B7" s="23"/>
      <c r="C7" s="48">
        <v>1</v>
      </c>
      <c r="E7" s="27"/>
      <c r="F7" s="53" t="str">
        <f t="shared" ref="F7:F36" si="0">IF(E7="","",IF(E7=(C7+1),"Esatto!","No! Correggi!"))</f>
        <v/>
      </c>
      <c r="I7" s="48">
        <v>12</v>
      </c>
      <c r="K7" s="49"/>
      <c r="M7" s="24" t="str">
        <f t="shared" ref="M7:M36" si="1">IF(K7="","",IF(K7=(I7+1),"Esatto!","No! Correggi!"))</f>
        <v/>
      </c>
    </row>
    <row r="8" spans="2:13" x14ac:dyDescent="0.3">
      <c r="B8" s="23"/>
      <c r="C8" s="48">
        <v>2</v>
      </c>
      <c r="E8" s="27"/>
      <c r="F8" s="53" t="str">
        <f t="shared" si="0"/>
        <v/>
      </c>
      <c r="I8" s="48">
        <v>20</v>
      </c>
      <c r="K8" s="49"/>
      <c r="M8" s="24" t="str">
        <f t="shared" si="1"/>
        <v/>
      </c>
    </row>
    <row r="9" spans="2:13" x14ac:dyDescent="0.3">
      <c r="B9" s="23"/>
      <c r="C9" s="48">
        <v>3</v>
      </c>
      <c r="E9" s="27"/>
      <c r="F9" s="53" t="str">
        <f t="shared" si="0"/>
        <v/>
      </c>
      <c r="I9" s="48">
        <v>5</v>
      </c>
      <c r="K9" s="49"/>
      <c r="M9" s="24" t="str">
        <f t="shared" si="1"/>
        <v/>
      </c>
    </row>
    <row r="10" spans="2:13" x14ac:dyDescent="0.3">
      <c r="B10" s="23"/>
      <c r="C10" s="48">
        <v>4</v>
      </c>
      <c r="E10" s="27"/>
      <c r="F10" s="53" t="str">
        <f t="shared" si="0"/>
        <v/>
      </c>
      <c r="I10" s="48">
        <v>9</v>
      </c>
      <c r="K10" s="49"/>
      <c r="M10" s="24" t="str">
        <f t="shared" si="1"/>
        <v/>
      </c>
    </row>
    <row r="11" spans="2:13" x14ac:dyDescent="0.3">
      <c r="B11" s="23"/>
      <c r="C11" s="48">
        <v>5</v>
      </c>
      <c r="E11" s="27"/>
      <c r="F11" s="53" t="str">
        <f t="shared" si="0"/>
        <v/>
      </c>
      <c r="I11" s="48">
        <v>18</v>
      </c>
      <c r="K11" s="49"/>
      <c r="M11" s="24" t="str">
        <f t="shared" si="1"/>
        <v/>
      </c>
    </row>
    <row r="12" spans="2:13" x14ac:dyDescent="0.3">
      <c r="B12" s="23"/>
      <c r="C12" s="48">
        <v>6</v>
      </c>
      <c r="E12" s="27"/>
      <c r="F12" s="53" t="str">
        <f t="shared" si="0"/>
        <v/>
      </c>
      <c r="I12" s="48">
        <v>2</v>
      </c>
      <c r="K12" s="49"/>
      <c r="M12" s="24" t="str">
        <f t="shared" si="1"/>
        <v/>
      </c>
    </row>
    <row r="13" spans="2:13" x14ac:dyDescent="0.3">
      <c r="B13" s="23"/>
      <c r="C13" s="48">
        <v>7</v>
      </c>
      <c r="E13" s="27"/>
      <c r="F13" s="53" t="str">
        <f t="shared" si="0"/>
        <v/>
      </c>
      <c r="I13" s="48">
        <v>23</v>
      </c>
      <c r="K13" s="49"/>
      <c r="M13" s="24" t="str">
        <f t="shared" si="1"/>
        <v/>
      </c>
    </row>
    <row r="14" spans="2:13" x14ac:dyDescent="0.3">
      <c r="B14" s="23"/>
      <c r="C14" s="48">
        <v>8</v>
      </c>
      <c r="E14" s="27"/>
      <c r="F14" s="53" t="str">
        <f t="shared" si="0"/>
        <v/>
      </c>
      <c r="I14" s="48">
        <v>6</v>
      </c>
      <c r="K14" s="49"/>
      <c r="M14" s="24" t="str">
        <f t="shared" si="1"/>
        <v/>
      </c>
    </row>
    <row r="15" spans="2:13" x14ac:dyDescent="0.3">
      <c r="B15" s="23"/>
      <c r="C15" s="48">
        <v>9</v>
      </c>
      <c r="E15" s="27"/>
      <c r="F15" s="53" t="str">
        <f t="shared" si="0"/>
        <v/>
      </c>
      <c r="I15" s="48">
        <v>10</v>
      </c>
      <c r="K15" s="49"/>
      <c r="M15" s="24" t="str">
        <f t="shared" si="1"/>
        <v/>
      </c>
    </row>
    <row r="16" spans="2:13" x14ac:dyDescent="0.3">
      <c r="B16" s="23"/>
      <c r="C16" s="48">
        <v>10</v>
      </c>
      <c r="E16" s="27"/>
      <c r="F16" s="53" t="str">
        <f t="shared" si="0"/>
        <v/>
      </c>
      <c r="I16" s="48">
        <v>14</v>
      </c>
      <c r="K16" s="49"/>
      <c r="M16" s="24" t="str">
        <f t="shared" si="1"/>
        <v/>
      </c>
    </row>
    <row r="17" spans="2:13" x14ac:dyDescent="0.3">
      <c r="B17" s="23"/>
      <c r="C17" s="48">
        <v>11</v>
      </c>
      <c r="E17" s="27"/>
      <c r="F17" s="53" t="str">
        <f t="shared" si="0"/>
        <v/>
      </c>
      <c r="I17" s="48">
        <v>26</v>
      </c>
      <c r="K17" s="49"/>
      <c r="M17" s="24" t="str">
        <f t="shared" si="1"/>
        <v/>
      </c>
    </row>
    <row r="18" spans="2:13" x14ac:dyDescent="0.3">
      <c r="B18" s="23"/>
      <c r="C18" s="48">
        <v>12</v>
      </c>
      <c r="E18" s="27"/>
      <c r="F18" s="53" t="str">
        <f t="shared" si="0"/>
        <v/>
      </c>
      <c r="I18" s="48">
        <v>3</v>
      </c>
      <c r="K18" s="49"/>
      <c r="M18" s="24" t="str">
        <f t="shared" si="1"/>
        <v/>
      </c>
    </row>
    <row r="19" spans="2:13" x14ac:dyDescent="0.3">
      <c r="B19" s="23"/>
      <c r="C19" s="48">
        <v>13</v>
      </c>
      <c r="E19" s="27"/>
      <c r="F19" s="53" t="str">
        <f t="shared" si="0"/>
        <v/>
      </c>
      <c r="I19" s="48">
        <v>11</v>
      </c>
      <c r="K19" s="49"/>
      <c r="M19" s="24" t="str">
        <f t="shared" si="1"/>
        <v/>
      </c>
    </row>
    <row r="20" spans="2:13" x14ac:dyDescent="0.3">
      <c r="B20" s="23"/>
      <c r="C20" s="48">
        <v>14</v>
      </c>
      <c r="E20" s="27"/>
      <c r="F20" s="53" t="str">
        <f t="shared" si="0"/>
        <v/>
      </c>
      <c r="I20" s="48">
        <v>15</v>
      </c>
      <c r="K20" s="49"/>
      <c r="M20" s="24" t="str">
        <f t="shared" si="1"/>
        <v/>
      </c>
    </row>
    <row r="21" spans="2:13" x14ac:dyDescent="0.3">
      <c r="B21" s="23"/>
      <c r="C21" s="48">
        <v>15</v>
      </c>
      <c r="E21" s="27"/>
      <c r="F21" s="53" t="str">
        <f t="shared" si="0"/>
        <v/>
      </c>
      <c r="I21" s="48">
        <v>22</v>
      </c>
      <c r="K21" s="49"/>
      <c r="M21" s="24" t="str">
        <f t="shared" si="1"/>
        <v/>
      </c>
    </row>
    <row r="22" spans="2:13" x14ac:dyDescent="0.3">
      <c r="B22" s="23"/>
      <c r="C22" s="48">
        <v>16</v>
      </c>
      <c r="E22" s="27"/>
      <c r="F22" s="53" t="str">
        <f t="shared" si="0"/>
        <v/>
      </c>
      <c r="I22" s="48">
        <v>8</v>
      </c>
      <c r="K22" s="49"/>
      <c r="M22" s="24" t="str">
        <f t="shared" si="1"/>
        <v/>
      </c>
    </row>
    <row r="23" spans="2:13" x14ac:dyDescent="0.3">
      <c r="B23" s="23"/>
      <c r="C23" s="48">
        <v>17</v>
      </c>
      <c r="E23" s="27"/>
      <c r="F23" s="53" t="str">
        <f t="shared" si="0"/>
        <v/>
      </c>
      <c r="I23" s="48">
        <v>19</v>
      </c>
      <c r="K23" s="49"/>
      <c r="M23" s="24" t="str">
        <f t="shared" si="1"/>
        <v/>
      </c>
    </row>
    <row r="24" spans="2:13" x14ac:dyDescent="0.3">
      <c r="B24" s="23"/>
      <c r="C24" s="48">
        <v>18</v>
      </c>
      <c r="E24" s="27"/>
      <c r="F24" s="53" t="str">
        <f t="shared" si="0"/>
        <v/>
      </c>
      <c r="I24" s="48">
        <v>0</v>
      </c>
      <c r="K24" s="49"/>
      <c r="M24" s="24" t="str">
        <f t="shared" si="1"/>
        <v/>
      </c>
    </row>
    <row r="25" spans="2:13" x14ac:dyDescent="0.3">
      <c r="B25" s="23"/>
      <c r="C25" s="48">
        <v>19</v>
      </c>
      <c r="E25" s="27"/>
      <c r="F25" s="53" t="str">
        <f t="shared" si="0"/>
        <v/>
      </c>
      <c r="I25" s="48">
        <v>30</v>
      </c>
      <c r="K25" s="49"/>
      <c r="M25" s="24" t="str">
        <f t="shared" si="1"/>
        <v/>
      </c>
    </row>
    <row r="26" spans="2:13" x14ac:dyDescent="0.3">
      <c r="B26" s="23"/>
      <c r="C26" s="48">
        <v>20</v>
      </c>
      <c r="E26" s="27"/>
      <c r="F26" s="53" t="str">
        <f t="shared" si="0"/>
        <v/>
      </c>
      <c r="I26" s="48">
        <v>25</v>
      </c>
      <c r="K26" s="49"/>
      <c r="M26" s="24" t="str">
        <f t="shared" si="1"/>
        <v/>
      </c>
    </row>
    <row r="27" spans="2:13" x14ac:dyDescent="0.3">
      <c r="B27" s="23"/>
      <c r="C27" s="48">
        <v>21</v>
      </c>
      <c r="E27" s="27"/>
      <c r="F27" s="53" t="str">
        <f t="shared" si="0"/>
        <v/>
      </c>
      <c r="I27" s="48">
        <v>13</v>
      </c>
      <c r="K27" s="49"/>
      <c r="M27" s="24" t="str">
        <f t="shared" si="1"/>
        <v/>
      </c>
    </row>
    <row r="28" spans="2:13" x14ac:dyDescent="0.3">
      <c r="B28" s="23"/>
      <c r="C28" s="48">
        <v>22</v>
      </c>
      <c r="E28" s="27"/>
      <c r="F28" s="53" t="str">
        <f t="shared" si="0"/>
        <v/>
      </c>
      <c r="I28" s="48">
        <v>16</v>
      </c>
      <c r="K28" s="49"/>
      <c r="M28" s="24" t="str">
        <f t="shared" si="1"/>
        <v/>
      </c>
    </row>
    <row r="29" spans="2:13" x14ac:dyDescent="0.3">
      <c r="B29" s="23"/>
      <c r="C29" s="48">
        <v>23</v>
      </c>
      <c r="E29" s="27"/>
      <c r="F29" s="53" t="str">
        <f t="shared" si="0"/>
        <v/>
      </c>
      <c r="I29" s="48">
        <v>28</v>
      </c>
      <c r="K29" s="49"/>
      <c r="M29" s="24" t="str">
        <f t="shared" si="1"/>
        <v/>
      </c>
    </row>
    <row r="30" spans="2:13" x14ac:dyDescent="0.3">
      <c r="B30" s="23"/>
      <c r="C30" s="48">
        <v>24</v>
      </c>
      <c r="E30" s="27"/>
      <c r="F30" s="53" t="str">
        <f t="shared" si="0"/>
        <v/>
      </c>
      <c r="I30" s="48">
        <v>4</v>
      </c>
      <c r="K30" s="49"/>
      <c r="M30" s="24" t="str">
        <f>IF(K30="","",IF(K30=(I30+1),"Esatto!","No! Correggi!"))</f>
        <v/>
      </c>
    </row>
    <row r="31" spans="2:13" x14ac:dyDescent="0.3">
      <c r="B31" s="23"/>
      <c r="C31" s="48">
        <v>25</v>
      </c>
      <c r="E31" s="27"/>
      <c r="F31" s="53" t="str">
        <f t="shared" si="0"/>
        <v/>
      </c>
      <c r="I31" s="48">
        <v>1</v>
      </c>
      <c r="K31" s="49"/>
      <c r="M31" s="24" t="str">
        <f t="shared" si="1"/>
        <v/>
      </c>
    </row>
    <row r="32" spans="2:13" x14ac:dyDescent="0.3">
      <c r="B32" s="23"/>
      <c r="C32" s="48">
        <v>26</v>
      </c>
      <c r="E32" s="27"/>
      <c r="F32" s="53" t="str">
        <f t="shared" si="0"/>
        <v/>
      </c>
      <c r="I32" s="48">
        <v>29</v>
      </c>
      <c r="K32" s="49"/>
      <c r="M32" s="24" t="str">
        <f t="shared" si="1"/>
        <v/>
      </c>
    </row>
    <row r="33" spans="2:13" x14ac:dyDescent="0.3">
      <c r="B33" s="23"/>
      <c r="C33" s="48">
        <v>27</v>
      </c>
      <c r="E33" s="27"/>
      <c r="F33" s="53" t="str">
        <f t="shared" si="0"/>
        <v/>
      </c>
      <c r="I33" s="48">
        <v>13</v>
      </c>
      <c r="K33" s="49"/>
      <c r="M33" s="24" t="str">
        <f t="shared" si="1"/>
        <v/>
      </c>
    </row>
    <row r="34" spans="2:13" x14ac:dyDescent="0.3">
      <c r="B34" s="23"/>
      <c r="C34" s="48">
        <v>28</v>
      </c>
      <c r="E34" s="27"/>
      <c r="F34" s="53" t="str">
        <f t="shared" si="0"/>
        <v/>
      </c>
      <c r="I34" s="48">
        <v>17</v>
      </c>
      <c r="K34" s="49"/>
      <c r="M34" s="24" t="str">
        <f t="shared" si="1"/>
        <v/>
      </c>
    </row>
    <row r="35" spans="2:13" x14ac:dyDescent="0.3">
      <c r="B35" s="23"/>
      <c r="C35" s="48">
        <v>29</v>
      </c>
      <c r="E35" s="27"/>
      <c r="F35" s="53" t="str">
        <f t="shared" si="0"/>
        <v/>
      </c>
      <c r="I35" s="48">
        <v>2</v>
      </c>
      <c r="K35" s="49"/>
      <c r="M35" s="24" t="str">
        <f t="shared" si="1"/>
        <v/>
      </c>
    </row>
    <row r="36" spans="2:13" x14ac:dyDescent="0.3">
      <c r="B36" s="23"/>
      <c r="C36" s="48">
        <v>30</v>
      </c>
      <c r="E36" s="27"/>
      <c r="F36" s="53" t="str">
        <f t="shared" si="0"/>
        <v/>
      </c>
      <c r="I36" s="48">
        <v>27</v>
      </c>
      <c r="K36" s="49"/>
      <c r="M36" s="24" t="str">
        <f t="shared" si="1"/>
        <v/>
      </c>
    </row>
  </sheetData>
  <sheetProtection password="9E94" sheet="1" objects="1" scenarios="1"/>
  <mergeCells count="1">
    <mergeCell ref="B3:K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6"/>
  <sheetViews>
    <sheetView workbookViewId="0">
      <selection activeCell="K6" sqref="K6"/>
    </sheetView>
  </sheetViews>
  <sheetFormatPr defaultRowHeight="18.75" x14ac:dyDescent="0.3"/>
  <cols>
    <col min="1" max="1" width="9.140625" style="22"/>
    <col min="2" max="2" width="18.5703125" style="22" customWidth="1"/>
    <col min="3" max="3" width="8.140625" style="22" customWidth="1"/>
    <col min="4" max="4" width="7.42578125" style="25" customWidth="1"/>
    <col min="5" max="5" width="9.140625" style="22" customWidth="1"/>
    <col min="6" max="6" width="17.5703125" style="22" customWidth="1"/>
    <col min="7" max="7" width="9.140625" style="22"/>
    <col min="8" max="8" width="17.85546875" style="22" customWidth="1"/>
    <col min="9" max="9" width="9.140625" style="22"/>
    <col min="10" max="10" width="5.28515625" style="22" customWidth="1"/>
    <col min="11" max="11" width="11.85546875" style="24" customWidth="1"/>
    <col min="12" max="12" width="2.85546875" style="22" customWidth="1"/>
    <col min="13" max="13" width="14.85546875" style="24" customWidth="1"/>
    <col min="14" max="16384" width="9.140625" style="22"/>
  </cols>
  <sheetData>
    <row r="3" spans="2:13" ht="47.25" customHeight="1" x14ac:dyDescent="0.25">
      <c r="B3" s="79" t="s">
        <v>41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</row>
    <row r="6" spans="2:13" x14ac:dyDescent="0.3">
      <c r="B6" s="50" t="s">
        <v>39</v>
      </c>
      <c r="C6" s="48">
        <v>1</v>
      </c>
      <c r="D6" s="51" t="s">
        <v>27</v>
      </c>
      <c r="E6" s="27">
        <v>1</v>
      </c>
      <c r="F6" s="25" t="str">
        <f>IF(E6="","",IF(E6=(C6-1),"Esatto!","No! Correggi!"))</f>
        <v>No! Correggi!</v>
      </c>
      <c r="H6" s="50" t="s">
        <v>39</v>
      </c>
      <c r="I6" s="48">
        <v>7</v>
      </c>
      <c r="J6" s="51" t="s">
        <v>27</v>
      </c>
      <c r="K6" s="49"/>
      <c r="M6" s="24" t="str">
        <f>IF(K6="","",IF(K6=(I6-1),"Esatto!","No! Correggi!"))</f>
        <v/>
      </c>
    </row>
    <row r="7" spans="2:13" x14ac:dyDescent="0.3">
      <c r="B7" s="23"/>
      <c r="C7" s="48">
        <v>2</v>
      </c>
      <c r="E7" s="27"/>
      <c r="F7" s="25" t="str">
        <f t="shared" ref="F7:F36" si="0">IF(E7="","",IF(E7=(C7-1),"Esatto!","No! Correggi!"))</f>
        <v/>
      </c>
      <c r="I7" s="48">
        <v>12</v>
      </c>
      <c r="K7" s="49"/>
      <c r="M7" s="24" t="str">
        <f t="shared" ref="M7:M36" si="1">IF(K7="","",IF(K7=(I7-1),"Esatto!","No! Correggi!"))</f>
        <v/>
      </c>
    </row>
    <row r="8" spans="2:13" x14ac:dyDescent="0.3">
      <c r="B8" s="23"/>
      <c r="C8" s="48">
        <v>3</v>
      </c>
      <c r="E8" s="27"/>
      <c r="F8" s="25" t="str">
        <f t="shared" si="0"/>
        <v/>
      </c>
      <c r="I8" s="48">
        <v>20</v>
      </c>
      <c r="K8" s="49"/>
      <c r="M8" s="24" t="str">
        <f t="shared" si="1"/>
        <v/>
      </c>
    </row>
    <row r="9" spans="2:13" x14ac:dyDescent="0.3">
      <c r="B9" s="23"/>
      <c r="C9" s="48">
        <v>4</v>
      </c>
      <c r="E9" s="27"/>
      <c r="F9" s="25" t="str">
        <f t="shared" si="0"/>
        <v/>
      </c>
      <c r="I9" s="48">
        <v>5</v>
      </c>
      <c r="K9" s="49"/>
      <c r="M9" s="24" t="str">
        <f t="shared" si="1"/>
        <v/>
      </c>
    </row>
    <row r="10" spans="2:13" x14ac:dyDescent="0.3">
      <c r="B10" s="23"/>
      <c r="C10" s="48">
        <v>5</v>
      </c>
      <c r="E10" s="27"/>
      <c r="F10" s="25" t="str">
        <f t="shared" si="0"/>
        <v/>
      </c>
      <c r="I10" s="48">
        <v>9</v>
      </c>
      <c r="K10" s="49"/>
      <c r="M10" s="24" t="str">
        <f t="shared" si="1"/>
        <v/>
      </c>
    </row>
    <row r="11" spans="2:13" x14ac:dyDescent="0.3">
      <c r="B11" s="23"/>
      <c r="C11" s="48">
        <v>6</v>
      </c>
      <c r="E11" s="27"/>
      <c r="F11" s="25" t="str">
        <f t="shared" si="0"/>
        <v/>
      </c>
      <c r="I11" s="48">
        <v>18</v>
      </c>
      <c r="K11" s="49"/>
      <c r="M11" s="24" t="str">
        <f t="shared" si="1"/>
        <v/>
      </c>
    </row>
    <row r="12" spans="2:13" x14ac:dyDescent="0.3">
      <c r="B12" s="23"/>
      <c r="C12" s="48">
        <v>7</v>
      </c>
      <c r="E12" s="27"/>
      <c r="F12" s="25" t="str">
        <f t="shared" si="0"/>
        <v/>
      </c>
      <c r="I12" s="48">
        <v>2</v>
      </c>
      <c r="K12" s="49"/>
      <c r="M12" s="24" t="str">
        <f t="shared" si="1"/>
        <v/>
      </c>
    </row>
    <row r="13" spans="2:13" x14ac:dyDescent="0.3">
      <c r="B13" s="23"/>
      <c r="C13" s="48">
        <v>8</v>
      </c>
      <c r="E13" s="27"/>
      <c r="F13" s="25" t="str">
        <f t="shared" si="0"/>
        <v/>
      </c>
      <c r="I13" s="48">
        <v>23</v>
      </c>
      <c r="K13" s="49"/>
      <c r="M13" s="24" t="str">
        <f t="shared" si="1"/>
        <v/>
      </c>
    </row>
    <row r="14" spans="2:13" x14ac:dyDescent="0.3">
      <c r="B14" s="23"/>
      <c r="C14" s="48">
        <v>9</v>
      </c>
      <c r="E14" s="27"/>
      <c r="F14" s="25" t="str">
        <f t="shared" si="0"/>
        <v/>
      </c>
      <c r="I14" s="48">
        <v>6</v>
      </c>
      <c r="K14" s="49"/>
      <c r="M14" s="24" t="str">
        <f t="shared" si="1"/>
        <v/>
      </c>
    </row>
    <row r="15" spans="2:13" x14ac:dyDescent="0.3">
      <c r="B15" s="23"/>
      <c r="C15" s="48">
        <v>10</v>
      </c>
      <c r="E15" s="27"/>
      <c r="F15" s="25" t="str">
        <f t="shared" si="0"/>
        <v/>
      </c>
      <c r="I15" s="48">
        <v>10</v>
      </c>
      <c r="K15" s="49"/>
      <c r="M15" s="24" t="str">
        <f t="shared" si="1"/>
        <v/>
      </c>
    </row>
    <row r="16" spans="2:13" x14ac:dyDescent="0.3">
      <c r="B16" s="23"/>
      <c r="C16" s="48">
        <v>11</v>
      </c>
      <c r="E16" s="27"/>
      <c r="F16" s="25" t="str">
        <f t="shared" si="0"/>
        <v/>
      </c>
      <c r="I16" s="48">
        <v>14</v>
      </c>
      <c r="K16" s="49"/>
      <c r="M16" s="24" t="str">
        <f t="shared" si="1"/>
        <v/>
      </c>
    </row>
    <row r="17" spans="2:13" x14ac:dyDescent="0.3">
      <c r="B17" s="23"/>
      <c r="C17" s="48">
        <v>12</v>
      </c>
      <c r="E17" s="27"/>
      <c r="F17" s="25" t="str">
        <f t="shared" si="0"/>
        <v/>
      </c>
      <c r="I17" s="48">
        <v>26</v>
      </c>
      <c r="K17" s="49"/>
      <c r="M17" s="24" t="str">
        <f t="shared" si="1"/>
        <v/>
      </c>
    </row>
    <row r="18" spans="2:13" x14ac:dyDescent="0.3">
      <c r="B18" s="23"/>
      <c r="C18" s="48">
        <v>13</v>
      </c>
      <c r="E18" s="27"/>
      <c r="F18" s="25" t="str">
        <f t="shared" si="0"/>
        <v/>
      </c>
      <c r="I18" s="48">
        <v>3</v>
      </c>
      <c r="K18" s="49"/>
      <c r="M18" s="24" t="str">
        <f t="shared" si="1"/>
        <v/>
      </c>
    </row>
    <row r="19" spans="2:13" x14ac:dyDescent="0.3">
      <c r="B19" s="23"/>
      <c r="C19" s="48">
        <v>14</v>
      </c>
      <c r="E19" s="27"/>
      <c r="F19" s="25" t="str">
        <f t="shared" si="0"/>
        <v/>
      </c>
      <c r="I19" s="48">
        <v>11</v>
      </c>
      <c r="K19" s="49"/>
      <c r="M19" s="24" t="str">
        <f t="shared" si="1"/>
        <v/>
      </c>
    </row>
    <row r="20" spans="2:13" x14ac:dyDescent="0.3">
      <c r="B20" s="23"/>
      <c r="C20" s="48">
        <v>15</v>
      </c>
      <c r="E20" s="27"/>
      <c r="F20" s="25" t="str">
        <f t="shared" si="0"/>
        <v/>
      </c>
      <c r="I20" s="48">
        <v>15</v>
      </c>
      <c r="K20" s="49"/>
      <c r="M20" s="24" t="str">
        <f t="shared" si="1"/>
        <v/>
      </c>
    </row>
    <row r="21" spans="2:13" x14ac:dyDescent="0.3">
      <c r="B21" s="23"/>
      <c r="C21" s="48">
        <v>16</v>
      </c>
      <c r="E21" s="27"/>
      <c r="F21" s="25" t="str">
        <f t="shared" si="0"/>
        <v/>
      </c>
      <c r="I21" s="48">
        <v>22</v>
      </c>
      <c r="K21" s="49"/>
      <c r="M21" s="24" t="str">
        <f t="shared" si="1"/>
        <v/>
      </c>
    </row>
    <row r="22" spans="2:13" x14ac:dyDescent="0.3">
      <c r="B22" s="23"/>
      <c r="C22" s="48">
        <v>17</v>
      </c>
      <c r="E22" s="27"/>
      <c r="F22" s="25" t="str">
        <f t="shared" si="0"/>
        <v/>
      </c>
      <c r="I22" s="48">
        <v>8</v>
      </c>
      <c r="K22" s="49"/>
      <c r="M22" s="24" t="str">
        <f t="shared" si="1"/>
        <v/>
      </c>
    </row>
    <row r="23" spans="2:13" x14ac:dyDescent="0.3">
      <c r="B23" s="23"/>
      <c r="C23" s="48">
        <v>18</v>
      </c>
      <c r="E23" s="27"/>
      <c r="F23" s="25" t="str">
        <f t="shared" si="0"/>
        <v/>
      </c>
      <c r="I23" s="48">
        <v>19</v>
      </c>
      <c r="K23" s="49"/>
      <c r="M23" s="24" t="str">
        <f t="shared" si="1"/>
        <v/>
      </c>
    </row>
    <row r="24" spans="2:13" x14ac:dyDescent="0.3">
      <c r="B24" s="23"/>
      <c r="C24" s="48">
        <v>19</v>
      </c>
      <c r="E24" s="27"/>
      <c r="F24" s="25" t="str">
        <f t="shared" si="0"/>
        <v/>
      </c>
      <c r="I24" s="48">
        <v>0</v>
      </c>
      <c r="K24" s="49"/>
      <c r="M24" s="24" t="str">
        <f t="shared" si="1"/>
        <v/>
      </c>
    </row>
    <row r="25" spans="2:13" x14ac:dyDescent="0.3">
      <c r="B25" s="23"/>
      <c r="C25" s="48">
        <v>20</v>
      </c>
      <c r="E25" s="27"/>
      <c r="F25" s="25" t="str">
        <f t="shared" si="0"/>
        <v/>
      </c>
      <c r="I25" s="48">
        <v>30</v>
      </c>
      <c r="K25" s="49"/>
      <c r="M25" s="24" t="str">
        <f t="shared" si="1"/>
        <v/>
      </c>
    </row>
    <row r="26" spans="2:13" x14ac:dyDescent="0.3">
      <c r="B26" s="23"/>
      <c r="C26" s="48">
        <v>21</v>
      </c>
      <c r="E26" s="27"/>
      <c r="F26" s="25" t="str">
        <f t="shared" si="0"/>
        <v/>
      </c>
      <c r="I26" s="48">
        <v>25</v>
      </c>
      <c r="K26" s="49"/>
      <c r="M26" s="24" t="str">
        <f t="shared" si="1"/>
        <v/>
      </c>
    </row>
    <row r="27" spans="2:13" x14ac:dyDescent="0.3">
      <c r="B27" s="23"/>
      <c r="C27" s="48">
        <v>22</v>
      </c>
      <c r="E27" s="27"/>
      <c r="F27" s="25" t="str">
        <f t="shared" si="0"/>
        <v/>
      </c>
      <c r="I27" s="48">
        <v>13</v>
      </c>
      <c r="K27" s="49"/>
      <c r="M27" s="24" t="str">
        <f t="shared" si="1"/>
        <v/>
      </c>
    </row>
    <row r="28" spans="2:13" x14ac:dyDescent="0.3">
      <c r="B28" s="23"/>
      <c r="C28" s="48">
        <v>23</v>
      </c>
      <c r="E28" s="27"/>
      <c r="F28" s="25" t="str">
        <f t="shared" si="0"/>
        <v/>
      </c>
      <c r="I28" s="48">
        <v>16</v>
      </c>
      <c r="K28" s="49"/>
      <c r="M28" s="24" t="str">
        <f t="shared" si="1"/>
        <v/>
      </c>
    </row>
    <row r="29" spans="2:13" x14ac:dyDescent="0.3">
      <c r="B29" s="23"/>
      <c r="C29" s="48">
        <v>24</v>
      </c>
      <c r="E29" s="27"/>
      <c r="F29" s="25" t="str">
        <f t="shared" si="0"/>
        <v/>
      </c>
      <c r="I29" s="48">
        <v>28</v>
      </c>
      <c r="K29" s="49"/>
      <c r="M29" s="24" t="str">
        <f t="shared" si="1"/>
        <v/>
      </c>
    </row>
    <row r="30" spans="2:13" x14ac:dyDescent="0.3">
      <c r="B30" s="23"/>
      <c r="C30" s="48">
        <v>25</v>
      </c>
      <c r="E30" s="27"/>
      <c r="F30" s="25" t="str">
        <f t="shared" si="0"/>
        <v/>
      </c>
      <c r="I30" s="48">
        <v>4</v>
      </c>
      <c r="K30" s="49"/>
      <c r="M30" s="24" t="str">
        <f t="shared" si="1"/>
        <v/>
      </c>
    </row>
    <row r="31" spans="2:13" x14ac:dyDescent="0.3">
      <c r="B31" s="23"/>
      <c r="C31" s="48">
        <v>26</v>
      </c>
      <c r="E31" s="27"/>
      <c r="F31" s="25" t="str">
        <f t="shared" si="0"/>
        <v/>
      </c>
      <c r="I31" s="48">
        <v>1</v>
      </c>
      <c r="K31" s="49"/>
      <c r="M31" s="24" t="str">
        <f t="shared" si="1"/>
        <v/>
      </c>
    </row>
    <row r="32" spans="2:13" x14ac:dyDescent="0.3">
      <c r="B32" s="23"/>
      <c r="C32" s="48">
        <v>27</v>
      </c>
      <c r="E32" s="27"/>
      <c r="F32" s="25" t="str">
        <f t="shared" si="0"/>
        <v/>
      </c>
      <c r="I32" s="48">
        <v>29</v>
      </c>
      <c r="K32" s="49"/>
      <c r="M32" s="24" t="str">
        <f t="shared" si="1"/>
        <v/>
      </c>
    </row>
    <row r="33" spans="2:13" x14ac:dyDescent="0.3">
      <c r="B33" s="23"/>
      <c r="C33" s="48">
        <v>28</v>
      </c>
      <c r="E33" s="27"/>
      <c r="F33" s="25" t="str">
        <f t="shared" si="0"/>
        <v/>
      </c>
      <c r="I33" s="48">
        <v>13</v>
      </c>
      <c r="K33" s="49"/>
      <c r="M33" s="24" t="str">
        <f t="shared" si="1"/>
        <v/>
      </c>
    </row>
    <row r="34" spans="2:13" x14ac:dyDescent="0.3">
      <c r="B34" s="23"/>
      <c r="C34" s="48">
        <v>29</v>
      </c>
      <c r="E34" s="27"/>
      <c r="F34" s="25" t="str">
        <f t="shared" si="0"/>
        <v/>
      </c>
      <c r="I34" s="48">
        <v>17</v>
      </c>
      <c r="K34" s="49"/>
      <c r="M34" s="24" t="str">
        <f t="shared" si="1"/>
        <v/>
      </c>
    </row>
    <row r="35" spans="2:13" x14ac:dyDescent="0.3">
      <c r="B35" s="23"/>
      <c r="C35" s="48">
        <v>30</v>
      </c>
      <c r="E35" s="27"/>
      <c r="F35" s="25" t="str">
        <f t="shared" si="0"/>
        <v/>
      </c>
      <c r="I35" s="48">
        <v>2</v>
      </c>
      <c r="K35" s="49"/>
      <c r="M35" s="24" t="str">
        <f t="shared" si="1"/>
        <v/>
      </c>
    </row>
    <row r="36" spans="2:13" x14ac:dyDescent="0.3">
      <c r="B36" s="23"/>
      <c r="C36" s="48">
        <v>31</v>
      </c>
      <c r="E36" s="27"/>
      <c r="F36" s="25" t="str">
        <f t="shared" si="0"/>
        <v/>
      </c>
      <c r="I36" s="48">
        <v>27</v>
      </c>
      <c r="K36" s="49"/>
      <c r="M36" s="24" t="str">
        <f t="shared" si="1"/>
        <v/>
      </c>
    </row>
  </sheetData>
  <sheetProtection password="9E94" sheet="1" objects="1" scenarios="1"/>
  <mergeCells count="1">
    <mergeCell ref="B3:M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da UNO a UNDICI</vt:lpstr>
      <vt:lpstr>Verifica</vt:lpstr>
      <vt:lpstr>da ZERO a VENTI</vt:lpstr>
      <vt:lpstr> più o meno </vt:lpstr>
      <vt:lpstr>il successivo</vt:lpstr>
      <vt:lpstr>il precedente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2020-04-11T10:04:21Z</dcterms:modified>
</cp:coreProperties>
</file>